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ocuments\WORKING FILES_NEW_APRIL_2024\"/>
    </mc:Choice>
  </mc:AlternateContent>
  <xr:revisionPtr revIDLastSave="0" documentId="8_{3F4B6C14-670D-4D1E-A8BD-54EB4E4B14AB}" xr6:coauthVersionLast="47" xr6:coauthVersionMax="47" xr10:uidLastSave="{00000000-0000-0000-0000-000000000000}"/>
  <bookViews>
    <workbookView xWindow="-110" yWindow="-110" windowWidth="19420" windowHeight="11020" xr2:uid="{61BD525D-3885-44F3-8E4B-7EE172744D36}"/>
  </bookViews>
  <sheets>
    <sheet name="G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5" i="1" l="1"/>
  <c r="E65" i="1"/>
  <c r="D65" i="1"/>
  <c r="Q37" i="1"/>
  <c r="P37" i="1"/>
  <c r="O37" i="1"/>
  <c r="N37" i="1"/>
  <c r="M37" i="1"/>
  <c r="L37" i="1"/>
  <c r="K37" i="1"/>
  <c r="Y31" i="1"/>
  <c r="Z31" i="1" s="1"/>
  <c r="W31" i="1"/>
  <c r="X31" i="1" s="1"/>
  <c r="U31" i="1"/>
  <c r="S31" i="1"/>
  <c r="T31" i="1" s="1"/>
  <c r="Q31" i="1"/>
  <c r="O31" i="1"/>
  <c r="P31" i="1" s="1"/>
  <c r="M31" i="1"/>
  <c r="K31" i="1"/>
  <c r="L31" i="1" s="1"/>
  <c r="I31" i="1"/>
  <c r="AG30" i="1"/>
  <c r="F66" i="1" s="1"/>
  <c r="AF30" i="1"/>
  <c r="E66" i="1" s="1"/>
  <c r="AE30" i="1"/>
  <c r="D66" i="1" s="1"/>
  <c r="Y30" i="1"/>
  <c r="W30" i="1"/>
  <c r="U30" i="1"/>
  <c r="S30" i="1"/>
  <c r="Q30" i="1"/>
  <c r="O30" i="1"/>
  <c r="M30" i="1"/>
  <c r="K30" i="1"/>
  <c r="I30" i="1"/>
  <c r="AJ25" i="1"/>
  <c r="AH25" i="1"/>
  <c r="AB25" i="1"/>
  <c r="AC25" i="1" s="1"/>
  <c r="AD25" i="1" s="1"/>
  <c r="Z25" i="1"/>
  <c r="X25" i="1"/>
  <c r="V25" i="1"/>
  <c r="T25" i="1"/>
  <c r="R25" i="1"/>
  <c r="P25" i="1"/>
  <c r="N25" i="1"/>
  <c r="L25" i="1"/>
  <c r="J25" i="1"/>
  <c r="AJ24" i="1"/>
  <c r="AH24" i="1"/>
  <c r="AB24" i="1"/>
  <c r="AC24" i="1" s="1"/>
  <c r="AD24" i="1" s="1"/>
  <c r="Z24" i="1"/>
  <c r="X24" i="1"/>
  <c r="V24" i="1"/>
  <c r="T24" i="1"/>
  <c r="R24" i="1"/>
  <c r="P24" i="1"/>
  <c r="N24" i="1"/>
  <c r="L24" i="1"/>
  <c r="J24" i="1"/>
  <c r="AJ23" i="1"/>
  <c r="AH23" i="1"/>
  <c r="AB23" i="1"/>
  <c r="AC23" i="1" s="1"/>
  <c r="AD23" i="1" s="1"/>
  <c r="Z23" i="1"/>
  <c r="X23" i="1"/>
  <c r="V23" i="1"/>
  <c r="T23" i="1"/>
  <c r="R23" i="1"/>
  <c r="P23" i="1"/>
  <c r="N23" i="1"/>
  <c r="L23" i="1"/>
  <c r="J23" i="1"/>
  <c r="AJ22" i="1"/>
  <c r="AH22" i="1"/>
  <c r="AB22" i="1"/>
  <c r="AC22" i="1" s="1"/>
  <c r="AD22" i="1" s="1"/>
  <c r="Z22" i="1"/>
  <c r="X22" i="1"/>
  <c r="V22" i="1"/>
  <c r="T22" i="1"/>
  <c r="R22" i="1"/>
  <c r="P22" i="1"/>
  <c r="N22" i="1"/>
  <c r="L22" i="1"/>
  <c r="J22" i="1"/>
  <c r="AJ21" i="1"/>
  <c r="AH21" i="1"/>
  <c r="AB21" i="1"/>
  <c r="AC21" i="1" s="1"/>
  <c r="AD21" i="1" s="1"/>
  <c r="Z21" i="1"/>
  <c r="X21" i="1"/>
  <c r="V21" i="1"/>
  <c r="T21" i="1"/>
  <c r="R21" i="1"/>
  <c r="P21" i="1"/>
  <c r="N21" i="1"/>
  <c r="L21" i="1"/>
  <c r="J21" i="1"/>
  <c r="AJ20" i="1"/>
  <c r="AH20" i="1"/>
  <c r="AB20" i="1"/>
  <c r="AC20" i="1" s="1"/>
  <c r="AD20" i="1" s="1"/>
  <c r="Z20" i="1"/>
  <c r="X20" i="1"/>
  <c r="V20" i="1"/>
  <c r="T20" i="1"/>
  <c r="R20" i="1"/>
  <c r="P20" i="1"/>
  <c r="N20" i="1"/>
  <c r="L20" i="1"/>
  <c r="J20" i="1"/>
  <c r="AJ19" i="1"/>
  <c r="AH19" i="1"/>
  <c r="AB19" i="1"/>
  <c r="AC19" i="1" s="1"/>
  <c r="AD19" i="1" s="1"/>
  <c r="Z19" i="1"/>
  <c r="X19" i="1"/>
  <c r="V19" i="1"/>
  <c r="T19" i="1"/>
  <c r="R19" i="1"/>
  <c r="P19" i="1"/>
  <c r="N19" i="1"/>
  <c r="L19" i="1"/>
  <c r="J19" i="1"/>
  <c r="AJ18" i="1"/>
  <c r="AH18" i="1"/>
  <c r="AB18" i="1"/>
  <c r="AC18" i="1" s="1"/>
  <c r="AD18" i="1" s="1"/>
  <c r="Z18" i="1"/>
  <c r="X18" i="1"/>
  <c r="V18" i="1"/>
  <c r="T18" i="1"/>
  <c r="R18" i="1"/>
  <c r="P18" i="1"/>
  <c r="N18" i="1"/>
  <c r="L18" i="1"/>
  <c r="J18" i="1"/>
  <c r="AJ17" i="1"/>
  <c r="AH17" i="1"/>
  <c r="AB17" i="1"/>
  <c r="AC17" i="1" s="1"/>
  <c r="AD17" i="1" s="1"/>
  <c r="Z17" i="1"/>
  <c r="X17" i="1"/>
  <c r="V17" i="1"/>
  <c r="T17" i="1"/>
  <c r="R17" i="1"/>
  <c r="P17" i="1"/>
  <c r="N17" i="1"/>
  <c r="L17" i="1"/>
  <c r="J17" i="1"/>
  <c r="AJ16" i="1"/>
  <c r="AH16" i="1"/>
  <c r="AB16" i="1"/>
  <c r="AC16" i="1" s="1"/>
  <c r="AD16" i="1" s="1"/>
  <c r="Z16" i="1"/>
  <c r="X16" i="1"/>
  <c r="V16" i="1"/>
  <c r="T16" i="1"/>
  <c r="R16" i="1"/>
  <c r="P16" i="1"/>
  <c r="N16" i="1"/>
  <c r="L16" i="1"/>
  <c r="J16" i="1"/>
  <c r="AJ15" i="1"/>
  <c r="AH15" i="1"/>
  <c r="AB15" i="1"/>
  <c r="AC15" i="1" s="1"/>
  <c r="AD15" i="1" s="1"/>
  <c r="Z15" i="1"/>
  <c r="X15" i="1"/>
  <c r="V15" i="1"/>
  <c r="T15" i="1"/>
  <c r="R15" i="1"/>
  <c r="P15" i="1"/>
  <c r="N15" i="1"/>
  <c r="L15" i="1"/>
  <c r="J15" i="1"/>
  <c r="AJ14" i="1"/>
  <c r="AH14" i="1"/>
  <c r="AB14" i="1"/>
  <c r="AC14" i="1" s="1"/>
  <c r="AD14" i="1" s="1"/>
  <c r="Z14" i="1"/>
  <c r="X14" i="1"/>
  <c r="V14" i="1"/>
  <c r="T14" i="1"/>
  <c r="R14" i="1"/>
  <c r="P14" i="1"/>
  <c r="N14" i="1"/>
  <c r="L14" i="1"/>
  <c r="J14" i="1"/>
  <c r="AJ13" i="1"/>
  <c r="AH13" i="1"/>
  <c r="AB13" i="1"/>
  <c r="AC13" i="1" s="1"/>
  <c r="AD13" i="1" s="1"/>
  <c r="Z13" i="1"/>
  <c r="X13" i="1"/>
  <c r="V13" i="1"/>
  <c r="T13" i="1"/>
  <c r="R13" i="1"/>
  <c r="P13" i="1"/>
  <c r="N13" i="1"/>
  <c r="L13" i="1"/>
  <c r="J13" i="1"/>
  <c r="AJ12" i="1"/>
  <c r="AH12" i="1"/>
  <c r="AB12" i="1"/>
  <c r="AC12" i="1" s="1"/>
  <c r="AD12" i="1" s="1"/>
  <c r="Z12" i="1"/>
  <c r="X12" i="1"/>
  <c r="V12" i="1"/>
  <c r="T12" i="1"/>
  <c r="R12" i="1"/>
  <c r="P12" i="1"/>
  <c r="N12" i="1"/>
  <c r="L12" i="1"/>
  <c r="J12" i="1"/>
  <c r="AJ11" i="1"/>
  <c r="AH11" i="1"/>
  <c r="AB11" i="1"/>
  <c r="AC11" i="1" s="1"/>
  <c r="AD11" i="1" s="1"/>
  <c r="Z11" i="1"/>
  <c r="X11" i="1"/>
  <c r="V11" i="1"/>
  <c r="T11" i="1"/>
  <c r="R11" i="1"/>
  <c r="P11" i="1"/>
  <c r="N11" i="1"/>
  <c r="L11" i="1"/>
  <c r="J11" i="1"/>
  <c r="AJ10" i="1"/>
  <c r="AH10" i="1"/>
  <c r="AC10" i="1"/>
  <c r="AD10" i="1" s="1"/>
  <c r="AB10" i="1"/>
  <c r="Z10" i="1"/>
  <c r="X10" i="1"/>
  <c r="V10" i="1"/>
  <c r="T10" i="1"/>
  <c r="R10" i="1"/>
  <c r="P10" i="1"/>
  <c r="N10" i="1"/>
  <c r="L10" i="1"/>
  <c r="J10" i="1"/>
  <c r="AJ9" i="1"/>
  <c r="AH9" i="1"/>
  <c r="AB9" i="1"/>
  <c r="AC9" i="1" s="1"/>
  <c r="AD9" i="1" s="1"/>
  <c r="Z9" i="1"/>
  <c r="X9" i="1"/>
  <c r="V9" i="1"/>
  <c r="T9" i="1"/>
  <c r="R9" i="1"/>
  <c r="P9" i="1"/>
  <c r="N9" i="1"/>
  <c r="L9" i="1"/>
  <c r="J9" i="1"/>
  <c r="AJ8" i="1"/>
  <c r="AH8" i="1"/>
  <c r="AC8" i="1"/>
  <c r="AD8" i="1" s="1"/>
  <c r="AB8" i="1"/>
  <c r="Z8" i="1"/>
  <c r="X8" i="1"/>
  <c r="V8" i="1"/>
  <c r="T8" i="1"/>
  <c r="R8" i="1"/>
  <c r="P8" i="1"/>
  <c r="N8" i="1"/>
  <c r="L8" i="1"/>
  <c r="J8" i="1"/>
  <c r="AJ7" i="1"/>
  <c r="AH7" i="1"/>
  <c r="AB7" i="1"/>
  <c r="AC7" i="1" s="1"/>
  <c r="AD7" i="1" s="1"/>
  <c r="Z7" i="1"/>
  <c r="X7" i="1"/>
  <c r="V7" i="1"/>
  <c r="T7" i="1"/>
  <c r="R7" i="1"/>
  <c r="P7" i="1"/>
  <c r="N7" i="1"/>
  <c r="L7" i="1"/>
  <c r="J7" i="1"/>
  <c r="AJ6" i="1"/>
  <c r="AH6" i="1"/>
  <c r="AC6" i="1"/>
  <c r="AD6" i="1" s="1"/>
  <c r="AB6" i="1"/>
  <c r="Z6" i="1"/>
  <c r="X6" i="1"/>
  <c r="V6" i="1"/>
  <c r="T6" i="1"/>
  <c r="R6" i="1"/>
  <c r="P6" i="1"/>
  <c r="N6" i="1"/>
  <c r="L6" i="1"/>
  <c r="J6" i="1"/>
  <c r="AJ5" i="1"/>
  <c r="AH5" i="1"/>
  <c r="AB5" i="1"/>
  <c r="AC5" i="1" s="1"/>
  <c r="AD5" i="1" s="1"/>
  <c r="Z5" i="1"/>
  <c r="X5" i="1"/>
  <c r="V5" i="1"/>
  <c r="T5" i="1"/>
  <c r="R5" i="1"/>
  <c r="P5" i="1"/>
  <c r="N5" i="1"/>
  <c r="L5" i="1"/>
  <c r="J5" i="1"/>
  <c r="AJ4" i="1"/>
  <c r="AH4" i="1"/>
  <c r="AC4" i="1"/>
  <c r="AD4" i="1" s="1"/>
  <c r="AB4" i="1"/>
  <c r="Z4" i="1"/>
  <c r="X4" i="1"/>
  <c r="V4" i="1"/>
  <c r="T4" i="1"/>
  <c r="R4" i="1"/>
  <c r="P4" i="1"/>
  <c r="N4" i="1"/>
  <c r="L4" i="1"/>
  <c r="J4" i="1"/>
  <c r="AJ3" i="1"/>
  <c r="AH3" i="1"/>
  <c r="AB3" i="1"/>
  <c r="AC3" i="1" s="1"/>
  <c r="AD3" i="1" s="1"/>
  <c r="Z3" i="1"/>
  <c r="X3" i="1"/>
  <c r="V3" i="1"/>
  <c r="T3" i="1"/>
  <c r="R3" i="1"/>
  <c r="P3" i="1"/>
  <c r="N3" i="1"/>
  <c r="L3" i="1"/>
  <c r="J3" i="1"/>
  <c r="AJ2" i="1"/>
  <c r="AH2" i="1"/>
  <c r="AC2" i="1"/>
  <c r="AB2" i="1"/>
  <c r="AB30" i="1" s="1"/>
  <c r="Z2" i="1"/>
  <c r="X2" i="1"/>
  <c r="V2" i="1"/>
  <c r="Q42" i="1" s="1"/>
  <c r="T2" i="1"/>
  <c r="P42" i="1" s="1"/>
  <c r="R2" i="1"/>
  <c r="O42" i="1" s="1"/>
  <c r="P2" i="1"/>
  <c r="N42" i="1" s="1"/>
  <c r="N2" i="1"/>
  <c r="M42" i="1" s="1"/>
  <c r="L2" i="1"/>
  <c r="L42" i="1" s="1"/>
  <c r="J2" i="1"/>
  <c r="K42" i="1" s="1"/>
  <c r="AC31" i="1" l="1"/>
  <c r="AC30" i="1"/>
  <c r="K39" i="1"/>
  <c r="O39" i="1"/>
  <c r="K40" i="1"/>
  <c r="O40" i="1"/>
  <c r="K41" i="1"/>
  <c r="O41" i="1"/>
  <c r="J31" i="1"/>
  <c r="I33" i="1" s="1"/>
  <c r="N31" i="1"/>
  <c r="Q33" i="1" s="1"/>
  <c r="R31" i="1"/>
  <c r="M33" i="1" s="1"/>
  <c r="V31" i="1"/>
  <c r="L39" i="1"/>
  <c r="P39" i="1"/>
  <c r="L40" i="1"/>
  <c r="P40" i="1"/>
  <c r="L41" i="1"/>
  <c r="P41" i="1"/>
  <c r="AB31" i="1"/>
  <c r="D47" i="1" s="1"/>
  <c r="M39" i="1"/>
  <c r="Q39" i="1"/>
  <c r="M40" i="1"/>
  <c r="Q40" i="1"/>
  <c r="M41" i="1"/>
  <c r="Q41" i="1"/>
  <c r="AD2" i="1"/>
  <c r="N39" i="1"/>
  <c r="N40" i="1"/>
  <c r="N41" i="1"/>
  <c r="O33" i="1" l="1"/>
  <c r="S33" i="1"/>
  <c r="E47" i="1"/>
  <c r="AD31" i="1"/>
  <c r="F47" i="1" s="1"/>
  <c r="D42" i="1"/>
  <c r="D41" i="1"/>
  <c r="D40" i="1"/>
  <c r="D39" i="1"/>
  <c r="F58" i="1"/>
  <c r="E58" i="1"/>
  <c r="D58" i="1"/>
  <c r="F52" i="1"/>
  <c r="K33" i="1"/>
  <c r="U33" i="1"/>
  <c r="E52" i="1" l="1"/>
  <c r="E61" i="1"/>
  <c r="D52" i="1"/>
  <c r="F55" i="1"/>
  <c r="F61" i="1"/>
  <c r="D55" i="1"/>
  <c r="E55" i="1"/>
  <c r="D61" i="1"/>
</calcChain>
</file>

<file path=xl/sharedStrings.xml><?xml version="1.0" encoding="utf-8"?>
<sst xmlns="http://schemas.openxmlformats.org/spreadsheetml/2006/main" count="239" uniqueCount="101">
  <si>
    <t>id</t>
  </si>
  <si>
    <t>user_pin</t>
  </si>
  <si>
    <t>Name</t>
  </si>
  <si>
    <t>Roll_No</t>
  </si>
  <si>
    <t>Class</t>
  </si>
  <si>
    <t>Exam</t>
  </si>
  <si>
    <t>Year</t>
  </si>
  <si>
    <t>Term</t>
  </si>
  <si>
    <t>Mathematics</t>
  </si>
  <si>
    <t>English</t>
  </si>
  <si>
    <t>Kiswahili</t>
  </si>
  <si>
    <t>Science and Technology</t>
  </si>
  <si>
    <t>Agriculture and Nutrition</t>
  </si>
  <si>
    <t>Creative Arts</t>
  </si>
  <si>
    <t>Social Studies</t>
  </si>
  <si>
    <t>X</t>
  </si>
  <si>
    <t>Z</t>
  </si>
  <si>
    <t>Total Marks:</t>
  </si>
  <si>
    <t>AVERAGE:</t>
  </si>
  <si>
    <t>Average Rubrics:</t>
  </si>
  <si>
    <t>STEMS</t>
  </si>
  <si>
    <t>SSB</t>
  </si>
  <si>
    <t>ARTS &amp; SPORTS</t>
  </si>
  <si>
    <t>OPTIONS 1:</t>
  </si>
  <si>
    <t>OPTIONS 2:</t>
  </si>
  <si>
    <t>FAITH KITEMBUI</t>
  </si>
  <si>
    <t>fai137pms</t>
  </si>
  <si>
    <t>Grade 5</t>
  </si>
  <si>
    <t>End - Term Assessments</t>
  </si>
  <si>
    <t>Term 2</t>
  </si>
  <si>
    <t>STEM</t>
  </si>
  <si>
    <t>IAN MUTEMI</t>
  </si>
  <si>
    <t>ian136pms</t>
  </si>
  <si>
    <t>DAVID KAMUTI MALUKI</t>
  </si>
  <si>
    <t>dav135pms</t>
  </si>
  <si>
    <t>GIFT KYALO MUSYOKA</t>
  </si>
  <si>
    <t>gif134pms</t>
  </si>
  <si>
    <t>BRIAN MUSILI MANZI</t>
  </si>
  <si>
    <t>bri133pms</t>
  </si>
  <si>
    <t>OLIVIA NDANU MUNYWOKI</t>
  </si>
  <si>
    <t>oli132pms</t>
  </si>
  <si>
    <t>EMMANUEL MURIMI CHOMBA</t>
  </si>
  <si>
    <t>emm131pms</t>
  </si>
  <si>
    <t>JACTON MUMO NGULU</t>
  </si>
  <si>
    <t>jac130pms</t>
  </si>
  <si>
    <t>CYNTHIA MUENI JOSPHINE</t>
  </si>
  <si>
    <t>cyn129pms</t>
  </si>
  <si>
    <t>ARTS</t>
  </si>
  <si>
    <t>HARRIET MWENDE MUTATI</t>
  </si>
  <si>
    <t>har128pms</t>
  </si>
  <si>
    <t>KEYSHIA MUNZIU KASILI</t>
  </si>
  <si>
    <t>key127pms</t>
  </si>
  <si>
    <t>PEACE KASEKI SALEE</t>
  </si>
  <si>
    <t>pea126pms</t>
  </si>
  <si>
    <t>MORRIS MUTUA MUTEMI</t>
  </si>
  <si>
    <t>mor125pms</t>
  </si>
  <si>
    <t>COMFORT MAWIA DAVID</t>
  </si>
  <si>
    <t>com124pms</t>
  </si>
  <si>
    <t>MICHELLE MUENI DAVID</t>
  </si>
  <si>
    <t>mic123pms</t>
  </si>
  <si>
    <t>LABAN MUMO MUISYO</t>
  </si>
  <si>
    <t>lab122pms</t>
  </si>
  <si>
    <t>SIMON MUTIE SYENGO</t>
  </si>
  <si>
    <t>sim121pms</t>
  </si>
  <si>
    <t>SAMUEL MUUO MAOLA</t>
  </si>
  <si>
    <t>sam120pms</t>
  </si>
  <si>
    <t>VICTOR MUUO NGUMBAU</t>
  </si>
  <si>
    <t>vic119pms</t>
  </si>
  <si>
    <t>ELIJAH MUEMA BOSCO</t>
  </si>
  <si>
    <t>eli118pms</t>
  </si>
  <si>
    <t>DAVID MWENDWA MUTHUSI</t>
  </si>
  <si>
    <t>dav117pms</t>
  </si>
  <si>
    <t>BENSON MUTHUI MUSYOKI</t>
  </si>
  <si>
    <t>ben116pms</t>
  </si>
  <si>
    <t>ALVIN MUMO MUNYOKI</t>
  </si>
  <si>
    <t>alv115pms</t>
  </si>
  <si>
    <t>MANASSEH MBITI MWENDWA</t>
  </si>
  <si>
    <t>man114pms</t>
  </si>
  <si>
    <t>TOTAL MARKS/RUBRICS</t>
  </si>
  <si>
    <t>SUBJECT AVERAGE MARKS/RUBRICS</t>
  </si>
  <si>
    <t>POSITION OF SUBJECTS</t>
  </si>
  <si>
    <t>CLASS AVERAGE PERFOMANCE:</t>
  </si>
  <si>
    <t>SUBJECT PERFOMANCE:</t>
  </si>
  <si>
    <t>How many students scored:</t>
  </si>
  <si>
    <t>EXCEEDED EXPECTATIONS (E.E)</t>
  </si>
  <si>
    <t>MEETS EXPECTATIONS (M.E).</t>
  </si>
  <si>
    <t>APPROACHING EXPECTATIONS (A.E)</t>
  </si>
  <si>
    <t>BELOW EXPECTATIONS (B.E)</t>
  </si>
  <si>
    <t>Pathways Mapping by Rubrics:</t>
  </si>
  <si>
    <t>EXCEEDED EXPECTATIONS (E.E):</t>
  </si>
  <si>
    <t>STEM:</t>
  </si>
  <si>
    <t>SSB:</t>
  </si>
  <si>
    <t>ARTS:</t>
  </si>
  <si>
    <t>No. of students</t>
  </si>
  <si>
    <t>MEETS EXPECTATIONS (M.E):</t>
  </si>
  <si>
    <t>APPROACHING EXPECTATIONS (A.E):</t>
  </si>
  <si>
    <t>BELOW EXPECTATIONS (B.E):</t>
  </si>
  <si>
    <t>OVERALL CLASS PATHWAYS MAPPING:</t>
  </si>
  <si>
    <t>ARTS SPORT:</t>
  </si>
  <si>
    <t>FEEDBACK REPORT:</t>
  </si>
  <si>
    <t>The class average perfomance is a STEM pathway average.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</si>
</sst>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9" x14ac:knownFonts="1">
    <font>
      <sz val="11"/>
      <name val="Calibri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b/>
      <sz val="12"/>
      <color rgb="FF3C434A"/>
      <name val="Roboto"/>
    </font>
    <font>
      <sz val="12"/>
      <name val="Roboto"/>
    </font>
    <font>
      <b/>
      <sz val="12"/>
      <name val="Roboto"/>
    </font>
    <font>
      <sz val="12"/>
      <name val="Calibri"/>
      <family val="2"/>
    </font>
    <font>
      <b/>
      <sz val="14"/>
      <color rgb="FF3C434A"/>
      <name val="Roboto"/>
    </font>
    <font>
      <b/>
      <sz val="14"/>
      <name val="Roboto"/>
    </font>
    <font>
      <sz val="14"/>
      <name val="Calibri"/>
      <family val="2"/>
    </font>
    <font>
      <sz val="14"/>
      <name val="Roboto"/>
    </font>
    <font>
      <b/>
      <sz val="14"/>
      <name val="Calibri"/>
      <family val="2"/>
    </font>
    <font>
      <b/>
      <sz val="14"/>
      <color theme="1"/>
      <name val="Roboto"/>
    </font>
    <font>
      <b/>
      <sz val="11"/>
      <color theme="1"/>
      <name val="Roboto"/>
    </font>
    <font>
      <b/>
      <u/>
      <sz val="14"/>
      <color theme="1"/>
      <name val="Roboto"/>
    </font>
    <font>
      <b/>
      <sz val="12"/>
      <color theme="1"/>
      <name val="Roboto"/>
    </font>
    <font>
      <b/>
      <u/>
      <sz val="14"/>
      <name val="Roboto"/>
    </font>
    <font>
      <b/>
      <u/>
      <sz val="12"/>
      <color theme="1"/>
      <name val="Roboto"/>
    </font>
  </fonts>
  <fills count="1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68">
    <xf numFmtId="0" fontId="0" fillId="0" borderId="0" xfId="0"/>
    <xf numFmtId="0" fontId="3" fillId="2" borderId="1" xfId="0" applyFont="1" applyFill="1" applyBorder="1"/>
    <xf numFmtId="0" fontId="0" fillId="2" borderId="1" xfId="0" applyFill="1" applyBorder="1"/>
    <xf numFmtId="0" fontId="0" fillId="0" borderId="1" xfId="0" applyBorder="1"/>
    <xf numFmtId="0" fontId="2" fillId="2" borderId="1" xfId="0" applyFont="1" applyFill="1" applyBorder="1"/>
    <xf numFmtId="0" fontId="0" fillId="3" borderId="1" xfId="0" applyFill="1" applyBorder="1"/>
    <xf numFmtId="0" fontId="1" fillId="0" borderId="1" xfId="0" applyFont="1" applyBorder="1"/>
    <xf numFmtId="0" fontId="1" fillId="2" borderId="1" xfId="0" applyFont="1" applyFill="1" applyBorder="1"/>
    <xf numFmtId="0" fontId="4" fillId="4" borderId="1" xfId="0" applyFont="1" applyFill="1" applyBorder="1"/>
    <xf numFmtId="0" fontId="4" fillId="4" borderId="1" xfId="0" applyFont="1" applyFill="1" applyBorder="1" applyAlignment="1">
      <alignment horizontal="left"/>
    </xf>
    <xf numFmtId="0" fontId="0" fillId="4" borderId="1" xfId="0" applyFill="1" applyBorder="1"/>
    <xf numFmtId="0" fontId="5" fillId="4" borderId="1" xfId="0" applyFont="1" applyFill="1" applyBorder="1"/>
    <xf numFmtId="164" fontId="6" fillId="5" borderId="1" xfId="0" applyNumberFormat="1" applyFont="1" applyFill="1" applyBorder="1"/>
    <xf numFmtId="0" fontId="0" fillId="0" borderId="2" xfId="0" applyBorder="1"/>
    <xf numFmtId="0" fontId="4" fillId="6" borderId="1" xfId="0" applyFont="1" applyFill="1" applyBorder="1"/>
    <xf numFmtId="0" fontId="4" fillId="6" borderId="1" xfId="0" applyFont="1" applyFill="1" applyBorder="1" applyAlignment="1">
      <alignment horizontal="left"/>
    </xf>
    <xf numFmtId="0" fontId="0" fillId="6" borderId="1" xfId="0" applyFill="1" applyBorder="1"/>
    <xf numFmtId="0" fontId="5" fillId="6" borderId="1" xfId="0" applyFont="1" applyFill="1" applyBorder="1"/>
    <xf numFmtId="0" fontId="0" fillId="0" borderId="1" xfId="0" applyBorder="1" applyAlignment="1">
      <alignment horizontal="left"/>
    </xf>
    <xf numFmtId="0" fontId="5" fillId="0" borderId="1" xfId="0" applyFont="1" applyBorder="1"/>
    <xf numFmtId="0" fontId="5" fillId="3" borderId="1" xfId="0" applyFont="1" applyFill="1" applyBorder="1"/>
    <xf numFmtId="0" fontId="4" fillId="7" borderId="1" xfId="0" applyFont="1" applyFill="1" applyBorder="1" applyAlignment="1">
      <alignment horizontal="left"/>
    </xf>
    <xf numFmtId="0" fontId="7" fillId="7" borderId="1" xfId="0" applyFont="1" applyFill="1" applyBorder="1"/>
    <xf numFmtId="0" fontId="5" fillId="7" borderId="1" xfId="0" applyFont="1" applyFill="1" applyBorder="1"/>
    <xf numFmtId="0" fontId="0" fillId="8" borderId="1" xfId="0" applyFill="1" applyBorder="1"/>
    <xf numFmtId="0" fontId="8" fillId="2" borderId="1" xfId="0" applyFont="1" applyFill="1" applyBorder="1"/>
    <xf numFmtId="0" fontId="8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left"/>
    </xf>
    <xf numFmtId="0" fontId="9" fillId="9" borderId="1" xfId="0" applyFont="1" applyFill="1" applyBorder="1"/>
    <xf numFmtId="0" fontId="10" fillId="2" borderId="1" xfId="0" applyFont="1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11" fillId="0" borderId="1" xfId="0" applyFont="1" applyBorder="1"/>
    <xf numFmtId="0" fontId="12" fillId="10" borderId="1" xfId="0" applyFont="1" applyFill="1" applyBorder="1"/>
    <xf numFmtId="0" fontId="11" fillId="10" borderId="1" xfId="0" applyFont="1" applyFill="1" applyBorder="1"/>
    <xf numFmtId="0" fontId="13" fillId="2" borderId="1" xfId="0" applyFont="1" applyFill="1" applyBorder="1"/>
    <xf numFmtId="0" fontId="12" fillId="11" borderId="1" xfId="0" applyFont="1" applyFill="1" applyBorder="1"/>
    <xf numFmtId="0" fontId="14" fillId="2" borderId="1" xfId="0" applyFont="1" applyFill="1" applyBorder="1" applyAlignment="1">
      <alignment horizontal="left"/>
    </xf>
    <xf numFmtId="0" fontId="11" fillId="11" borderId="1" xfId="0" applyFont="1" applyFill="1" applyBorder="1"/>
    <xf numFmtId="0" fontId="12" fillId="4" borderId="1" xfId="0" applyFont="1" applyFill="1" applyBorder="1"/>
    <xf numFmtId="0" fontId="11" fillId="4" borderId="1" xfId="0" applyFont="1" applyFill="1" applyBorder="1"/>
    <xf numFmtId="0" fontId="12" fillId="12" borderId="1" xfId="0" applyFont="1" applyFill="1" applyBorder="1"/>
    <xf numFmtId="0" fontId="11" fillId="12" borderId="1" xfId="0" applyFont="1" applyFill="1" applyBorder="1"/>
    <xf numFmtId="0" fontId="15" fillId="13" borderId="1" xfId="0" applyFont="1" applyFill="1" applyBorder="1" applyAlignment="1">
      <alignment horizontal="left"/>
    </xf>
    <xf numFmtId="0" fontId="13" fillId="14" borderId="1" xfId="0" applyFont="1" applyFill="1" applyBorder="1"/>
    <xf numFmtId="1" fontId="9" fillId="0" borderId="1" xfId="0" applyNumberFormat="1" applyFont="1" applyBorder="1"/>
    <xf numFmtId="0" fontId="9" fillId="0" borderId="1" xfId="0" applyFont="1" applyBorder="1"/>
    <xf numFmtId="0" fontId="6" fillId="13" borderId="1" xfId="0" applyFont="1" applyFill="1" applyBorder="1" applyAlignment="1">
      <alignment horizontal="left"/>
    </xf>
    <xf numFmtId="0" fontId="16" fillId="9" borderId="1" xfId="0" applyFont="1" applyFill="1" applyBorder="1" applyAlignment="1">
      <alignment horizontal="left"/>
    </xf>
    <xf numFmtId="0" fontId="16" fillId="9" borderId="1" xfId="0" applyFont="1" applyFill="1" applyBorder="1"/>
    <xf numFmtId="0" fontId="16" fillId="0" borderId="1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16" fillId="6" borderId="1" xfId="0" applyFont="1" applyFill="1" applyBorder="1" applyAlignment="1">
      <alignment horizontal="left"/>
    </xf>
    <xf numFmtId="0" fontId="16" fillId="6" borderId="1" xfId="0" applyFont="1" applyFill="1" applyBorder="1"/>
    <xf numFmtId="0" fontId="16" fillId="0" borderId="1" xfId="0" applyFont="1" applyBorder="1" applyAlignment="1">
      <alignment horizontal="left"/>
    </xf>
    <xf numFmtId="0" fontId="16" fillId="14" borderId="1" xfId="0" applyFont="1" applyFill="1" applyBorder="1" applyAlignment="1">
      <alignment horizontal="left"/>
    </xf>
    <xf numFmtId="0" fontId="16" fillId="14" borderId="1" xfId="0" applyFont="1" applyFill="1" applyBorder="1"/>
    <xf numFmtId="0" fontId="16" fillId="7" borderId="1" xfId="0" applyFont="1" applyFill="1" applyBorder="1" applyAlignment="1">
      <alignment horizontal="left"/>
    </xf>
    <xf numFmtId="0" fontId="16" fillId="7" borderId="1" xfId="0" applyFont="1" applyFill="1" applyBorder="1"/>
    <xf numFmtId="0" fontId="16" fillId="15" borderId="1" xfId="0" applyFont="1" applyFill="1" applyBorder="1" applyAlignment="1">
      <alignment horizontal="left"/>
    </xf>
    <xf numFmtId="0" fontId="16" fillId="16" borderId="1" xfId="0" applyFont="1" applyFill="1" applyBorder="1"/>
    <xf numFmtId="164" fontId="9" fillId="6" borderId="1" xfId="1" applyNumberFormat="1" applyFont="1" applyFill="1" applyBorder="1"/>
    <xf numFmtId="164" fontId="17" fillId="6" borderId="1" xfId="0" applyNumberFormat="1" applyFont="1" applyFill="1" applyBorder="1"/>
    <xf numFmtId="10" fontId="11" fillId="6" borderId="1" xfId="0" applyNumberFormat="1" applyFont="1" applyFill="1" applyBorder="1"/>
    <xf numFmtId="10" fontId="11" fillId="9" borderId="1" xfId="0" applyNumberFormat="1" applyFont="1" applyFill="1" applyBorder="1"/>
    <xf numFmtId="10" fontId="11" fillId="14" borderId="1" xfId="0" applyNumberFormat="1" applyFont="1" applyFill="1" applyBorder="1"/>
    <xf numFmtId="0" fontId="18" fillId="17" borderId="1" xfId="0" applyFont="1" applyFill="1" applyBorder="1"/>
    <xf numFmtId="0" fontId="5" fillId="17" borderId="1" xfId="0" applyFont="1" applyFill="1" applyBorder="1" applyAlignment="1">
      <alignment horizontal="center"/>
    </xf>
    <xf numFmtId="0" fontId="0" fillId="3" borderId="0" xfId="0" applyFill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F0E26D-9054-454E-8E2A-2D9BD91094DB}">
  <dimension ref="A1:AM70"/>
  <sheetViews>
    <sheetView tabSelected="1" topLeftCell="A4" workbookViewId="0">
      <selection activeCell="C10" sqref="C10"/>
    </sheetView>
  </sheetViews>
  <sheetFormatPr defaultRowHeight="14.5" x14ac:dyDescent="0.35"/>
  <cols>
    <col min="1" max="1" width="45" bestFit="1" customWidth="1"/>
    <col min="2" max="2" width="8.08984375" customWidth="1"/>
    <col min="3" max="3" width="30.54296875" customWidth="1"/>
    <col min="4" max="4" width="15.453125" bestFit="1" customWidth="1"/>
    <col min="5" max="5" width="13.1796875" bestFit="1" customWidth="1"/>
    <col min="6" max="6" width="21.26953125" bestFit="1" customWidth="1"/>
    <col min="7" max="7" width="5.81640625" bestFit="1" customWidth="1"/>
    <col min="8" max="8" width="6.6328125" bestFit="1" customWidth="1"/>
    <col min="9" max="9" width="14.08984375" bestFit="1" customWidth="1"/>
    <col min="10" max="10" width="24.453125" customWidth="1"/>
    <col min="11" max="11" width="7.453125" customWidth="1"/>
    <col min="12" max="12" width="9.36328125" bestFit="1" customWidth="1"/>
    <col min="13" max="13" width="11.1796875" bestFit="1" customWidth="1"/>
    <col min="14" max="14" width="29.54296875" bestFit="1" customWidth="1"/>
    <col min="15" max="15" width="29.7265625" bestFit="1" customWidth="1"/>
    <col min="16" max="16" width="15.81640625" bestFit="1" customWidth="1"/>
    <col min="17" max="17" width="21.7265625" bestFit="1" customWidth="1"/>
    <col min="18" max="18" width="4.26953125" bestFit="1" customWidth="1"/>
    <col min="19" max="19" width="14.08984375" bestFit="1" customWidth="1"/>
    <col min="20" max="20" width="4.7265625" customWidth="1"/>
    <col min="21" max="21" width="14.08984375" bestFit="1" customWidth="1"/>
    <col min="22" max="22" width="4.26953125" bestFit="1" customWidth="1"/>
    <col min="23" max="25" width="8.453125" bestFit="1" customWidth="1"/>
    <col min="26" max="26" width="5.6328125" customWidth="1"/>
    <col min="27" max="27" width="3.54296875" style="67" customWidth="1"/>
    <col min="28" max="29" width="14.08984375" bestFit="1" customWidth="1"/>
    <col min="30" max="30" width="14.7265625" bestFit="1" customWidth="1"/>
    <col min="33" max="33" width="13.81640625" bestFit="1" customWidth="1"/>
    <col min="34" max="34" width="11.81640625" bestFit="1" customWidth="1"/>
    <col min="35" max="35" width="14.26953125" bestFit="1" customWidth="1"/>
    <col min="36" max="36" width="10.36328125" bestFit="1" customWidth="1"/>
    <col min="38" max="38" width="14.26953125" bestFit="1" customWidth="1"/>
  </cols>
  <sheetData>
    <row r="1" spans="1:38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3"/>
      <c r="K1" s="3" t="s">
        <v>9</v>
      </c>
      <c r="L1" s="3"/>
      <c r="M1" s="2" t="s">
        <v>10</v>
      </c>
      <c r="N1" s="3"/>
      <c r="O1" s="2" t="s">
        <v>11</v>
      </c>
      <c r="P1" s="3"/>
      <c r="Q1" s="2" t="s">
        <v>12</v>
      </c>
      <c r="R1" s="3"/>
      <c r="S1" s="2" t="s">
        <v>13</v>
      </c>
      <c r="T1" s="3"/>
      <c r="U1" s="2" t="s">
        <v>14</v>
      </c>
      <c r="V1" s="3"/>
      <c r="W1" s="4" t="s">
        <v>15</v>
      </c>
      <c r="X1" s="3"/>
      <c r="Y1" s="4" t="s">
        <v>16</v>
      </c>
      <c r="Z1" s="3"/>
      <c r="AA1" s="5"/>
      <c r="AB1" s="6" t="s">
        <v>17</v>
      </c>
      <c r="AC1" s="6" t="s">
        <v>18</v>
      </c>
      <c r="AD1" s="6" t="s">
        <v>19</v>
      </c>
      <c r="AE1" s="7" t="s">
        <v>20</v>
      </c>
      <c r="AF1" s="7" t="s">
        <v>21</v>
      </c>
      <c r="AG1" s="7" t="s">
        <v>22</v>
      </c>
      <c r="AH1" s="6" t="s">
        <v>23</v>
      </c>
      <c r="AI1" s="2"/>
      <c r="AJ1" s="6" t="s">
        <v>24</v>
      </c>
      <c r="AK1" s="2"/>
      <c r="AL1" s="3"/>
    </row>
    <row r="2" spans="1:38" x14ac:dyDescent="0.35">
      <c r="A2" s="2">
        <v>2.1019999999999999</v>
      </c>
      <c r="B2" s="2"/>
      <c r="C2" s="2" t="s">
        <v>25</v>
      </c>
      <c r="D2" s="2" t="s">
        <v>26</v>
      </c>
      <c r="E2" s="2" t="s">
        <v>27</v>
      </c>
      <c r="F2" s="2" t="s">
        <v>28</v>
      </c>
      <c r="G2" s="2">
        <v>2024</v>
      </c>
      <c r="H2" s="2" t="s">
        <v>29</v>
      </c>
      <c r="I2" s="2">
        <v>79</v>
      </c>
      <c r="J2" s="3" t="str">
        <f>IF(I2&lt;40, "B.E", IF(I2&lt;60, "A.E", IF(I2&lt;80, "M.E", IF(I2&lt;=100, "E.E", "Invalid"))))</f>
        <v>M.E</v>
      </c>
      <c r="K2" s="2">
        <v>52</v>
      </c>
      <c r="L2" s="3" t="str">
        <f>IF(K2&lt;40, "B.E", IF(K2&lt;60, "A.E", IF(K2&lt;80, "M.E", IF(K2&lt;=100, "E.E", "Invalid"))))</f>
        <v>A.E</v>
      </c>
      <c r="M2" s="2">
        <v>50</v>
      </c>
      <c r="N2" s="3" t="str">
        <f>IF(M2&lt;40, "B.E", IF(M2&lt;60, "A.E", IF(M2&lt;80, "M.E", IF(M2&lt;=100, "E.E", "Invalid"))))</f>
        <v>A.E</v>
      </c>
      <c r="O2" s="2">
        <v>48</v>
      </c>
      <c r="P2" s="3" t="str">
        <f>IF(O2&lt;40, "B.E", IF(O2&lt;60, "A.E", IF(O2&lt;80, "M.E", IF(O2&lt;=100, "E.E", "Invalid"))))</f>
        <v>A.E</v>
      </c>
      <c r="Q2" s="2">
        <v>48</v>
      </c>
      <c r="R2" s="3" t="str">
        <f>IF(Q2&lt;40, "B.E", IF(Q2&lt;60, "A.E", IF(Q2&lt;80, "M.E", IF(Q2&lt;=100, "E.E", "Invalid"))))</f>
        <v>A.E</v>
      </c>
      <c r="S2" s="2">
        <v>50</v>
      </c>
      <c r="T2" s="3" t="str">
        <f>IF(S2&lt;40, "B.E", IF(S2&lt;60, "A.E", IF(S2&lt;80, "M.E", IF(S2&lt;=100, "E.E", "Invalid"))))</f>
        <v>A.E</v>
      </c>
      <c r="U2" s="2">
        <v>27</v>
      </c>
      <c r="V2" s="3" t="str">
        <f>IF(U2&lt;40, "B.E", IF(U2&lt;60, "A.E", IF(U2&lt;80, "M.E", IF(U2&lt;=100, "E.E", "Invalid"))))</f>
        <v>B.E</v>
      </c>
      <c r="W2" s="2"/>
      <c r="X2" s="3" t="str">
        <f>IF(W2&lt;40, "B.E", IF(W2&lt;60, "A.E", IF(W2&lt;80, "M.E", IF(W2&lt;=100, "E.E", "Invalid"))))</f>
        <v>B.E</v>
      </c>
      <c r="Y2" s="2"/>
      <c r="Z2" s="3" t="str">
        <f>IF(Y2&lt;40, "B.E", IF(Y2&lt;60, "A.E", IF(Y2&lt;80, "M.E", IF(Y2&lt;=100, "E.E", "Invalid"))))</f>
        <v>B.E</v>
      </c>
      <c r="AA2" s="5"/>
      <c r="AB2" s="3">
        <f>I2+K2+M2+O2+Q2+S2+U2</f>
        <v>354</v>
      </c>
      <c r="AC2" s="3">
        <f>AB2/7</f>
        <v>50.571428571428569</v>
      </c>
      <c r="AD2" s="3" t="str">
        <f>IF(AC2&lt;40, "B.E", IF(AC2&lt;60, "A.E", IF(AC2&lt;80, "M.E", IF(AC2&lt;=100, "E.E", "Invalid"))))</f>
        <v>A.E</v>
      </c>
      <c r="AE2" s="4">
        <v>40.9</v>
      </c>
      <c r="AF2" s="2">
        <v>36.4</v>
      </c>
      <c r="AG2" s="2">
        <v>22.7</v>
      </c>
      <c r="AH2" s="3">
        <f>MAX(AE2,AF2,AG2)</f>
        <v>40.9</v>
      </c>
      <c r="AI2" s="2" t="s">
        <v>30</v>
      </c>
      <c r="AJ2" s="3">
        <f>LARGE(AE2:AG2, 2)</f>
        <v>36.4</v>
      </c>
      <c r="AK2" s="2" t="s">
        <v>21</v>
      </c>
      <c r="AL2" s="3"/>
    </row>
    <row r="3" spans="1:38" x14ac:dyDescent="0.35">
      <c r="A3" s="2">
        <v>2.1030000000000002</v>
      </c>
      <c r="B3" s="2"/>
      <c r="C3" s="2" t="s">
        <v>31</v>
      </c>
      <c r="D3" s="2" t="s">
        <v>32</v>
      </c>
      <c r="E3" s="2" t="s">
        <v>27</v>
      </c>
      <c r="F3" s="2" t="s">
        <v>28</v>
      </c>
      <c r="G3" s="2">
        <v>2024</v>
      </c>
      <c r="H3" s="2" t="s">
        <v>29</v>
      </c>
      <c r="I3" s="2">
        <v>87</v>
      </c>
      <c r="J3" s="3" t="str">
        <f t="shared" ref="J3:J25" si="0">IF(I3&lt;40, "B.E", IF(I3&lt;60, "A.E", IF(I3&lt;80, "M.E", IF(I3&lt;=100, "E.E", "Invalid"))))</f>
        <v>E.E</v>
      </c>
      <c r="K3" s="2">
        <v>70</v>
      </c>
      <c r="L3" s="3" t="str">
        <f t="shared" ref="L3:L25" si="1">IF(K3&lt;40, "B.E", IF(K3&lt;60, "A.E", IF(K3&lt;80, "M.E", IF(K3&lt;=100, "E.E", "Invalid"))))</f>
        <v>M.E</v>
      </c>
      <c r="M3" s="2">
        <v>64</v>
      </c>
      <c r="N3" s="3" t="str">
        <f t="shared" ref="N3:N25" si="2">IF(M3&lt;40, "B.E", IF(M3&lt;60, "A.E", IF(M3&lt;80, "M.E", IF(M3&lt;=100, "E.E", "Invalid"))))</f>
        <v>M.E</v>
      </c>
      <c r="O3" s="2">
        <v>44</v>
      </c>
      <c r="P3" s="3" t="str">
        <f t="shared" ref="P3:P25" si="3">IF(O3&lt;40, "B.E", IF(O3&lt;60, "A.E", IF(O3&lt;80, "M.E", IF(O3&lt;=100, "E.E", "Invalid"))))</f>
        <v>A.E</v>
      </c>
      <c r="Q3" s="2">
        <v>72</v>
      </c>
      <c r="R3" s="3" t="str">
        <f t="shared" ref="R3:R25" si="4">IF(Q3&lt;40, "B.E", IF(Q3&lt;60, "A.E", IF(Q3&lt;80, "M.E", IF(Q3&lt;=100, "E.E", "Invalid"))))</f>
        <v>M.E</v>
      </c>
      <c r="S3" s="2">
        <v>80</v>
      </c>
      <c r="T3" s="3" t="str">
        <f t="shared" ref="T3:T25" si="5">IF(S3&lt;40, "B.E", IF(S3&lt;60, "A.E", IF(S3&lt;80, "M.E", IF(S3&lt;=100, "E.E", "Invalid"))))</f>
        <v>E.E</v>
      </c>
      <c r="U3" s="2">
        <v>57</v>
      </c>
      <c r="V3" s="3" t="str">
        <f t="shared" ref="V3:V25" si="6">IF(U3&lt;40, "B.E", IF(U3&lt;60, "A.E", IF(U3&lt;80, "M.E", IF(U3&lt;=100, "E.E", "Invalid"))))</f>
        <v>A.E</v>
      </c>
      <c r="W3" s="2"/>
      <c r="X3" s="3" t="str">
        <f t="shared" ref="X3:X25" si="7">IF(W3&lt;40, "B.E", IF(W3&lt;60, "A.E", IF(W3&lt;80, "M.E", IF(W3&lt;=100, "E.E", "Invalid"))))</f>
        <v>B.E</v>
      </c>
      <c r="Y3" s="2"/>
      <c r="Z3" s="3" t="str">
        <f t="shared" ref="Z3:Z25" si="8">IF(Y3&lt;40, "B.E", IF(Y3&lt;60, "A.E", IF(Y3&lt;80, "M.E", IF(Y3&lt;=100, "E.E", "Invalid"))))</f>
        <v>B.E</v>
      </c>
      <c r="AA3" s="5"/>
      <c r="AB3" s="3">
        <f t="shared" ref="AB3:AB25" si="9">I3+K3+M3+O3+Q3+S3+U3</f>
        <v>474</v>
      </c>
      <c r="AC3" s="3">
        <f t="shared" ref="AC3:AC25" si="10">AB3/7</f>
        <v>67.714285714285708</v>
      </c>
      <c r="AD3" s="3" t="str">
        <f t="shared" ref="AD3:AD25" si="11">IF(AC3&lt;40, "B.E", IF(AC3&lt;60, "A.E", IF(AC3&lt;80, "M.E", IF(AC3&lt;=100, "E.E", "Invalid"))))</f>
        <v>M.E</v>
      </c>
      <c r="AE3" s="2">
        <v>36.4</v>
      </c>
      <c r="AF3" s="2">
        <v>36.4</v>
      </c>
      <c r="AG3" s="2">
        <v>27.3</v>
      </c>
      <c r="AH3" s="3">
        <f t="shared" ref="AH3:AH25" si="12">MAX(AE3,AF3,AG3)</f>
        <v>36.4</v>
      </c>
      <c r="AI3" s="4" t="s">
        <v>30</v>
      </c>
      <c r="AJ3" s="3">
        <f t="shared" ref="AJ3:AJ25" si="13">LARGE(AE3:AG3, 2)</f>
        <v>36.4</v>
      </c>
      <c r="AK3" s="4" t="s">
        <v>21</v>
      </c>
      <c r="AL3" s="3"/>
    </row>
    <row r="4" spans="1:38" x14ac:dyDescent="0.35">
      <c r="A4" s="2">
        <v>2.1040000000000001</v>
      </c>
      <c r="B4" s="2"/>
      <c r="C4" s="2" t="s">
        <v>33</v>
      </c>
      <c r="D4" s="2" t="s">
        <v>34</v>
      </c>
      <c r="E4" s="2" t="s">
        <v>27</v>
      </c>
      <c r="F4" s="2" t="s">
        <v>28</v>
      </c>
      <c r="G4" s="2">
        <v>2024</v>
      </c>
      <c r="H4" s="2" t="s">
        <v>29</v>
      </c>
      <c r="I4" s="2">
        <v>37</v>
      </c>
      <c r="J4" s="3" t="str">
        <f t="shared" si="0"/>
        <v>B.E</v>
      </c>
      <c r="K4" s="2">
        <v>46</v>
      </c>
      <c r="L4" s="3" t="str">
        <f t="shared" si="1"/>
        <v>A.E</v>
      </c>
      <c r="M4" s="2">
        <v>42</v>
      </c>
      <c r="N4" s="3" t="str">
        <f t="shared" si="2"/>
        <v>A.E</v>
      </c>
      <c r="O4" s="2">
        <v>48</v>
      </c>
      <c r="P4" s="3" t="str">
        <f t="shared" si="3"/>
        <v>A.E</v>
      </c>
      <c r="Q4" s="2">
        <v>52</v>
      </c>
      <c r="R4" s="3" t="str">
        <f t="shared" si="4"/>
        <v>A.E</v>
      </c>
      <c r="S4" s="2">
        <v>50</v>
      </c>
      <c r="T4" s="3" t="str">
        <f t="shared" si="5"/>
        <v>A.E</v>
      </c>
      <c r="U4" s="2">
        <v>33</v>
      </c>
      <c r="V4" s="3" t="str">
        <f t="shared" si="6"/>
        <v>B.E</v>
      </c>
      <c r="W4" s="2"/>
      <c r="X4" s="3" t="str">
        <f t="shared" si="7"/>
        <v>B.E</v>
      </c>
      <c r="Y4" s="2"/>
      <c r="Z4" s="3" t="str">
        <f t="shared" si="8"/>
        <v>B.E</v>
      </c>
      <c r="AA4" s="5"/>
      <c r="AB4" s="3">
        <f t="shared" si="9"/>
        <v>308</v>
      </c>
      <c r="AC4" s="3">
        <f t="shared" si="10"/>
        <v>44</v>
      </c>
      <c r="AD4" s="3" t="str">
        <f t="shared" si="11"/>
        <v>A.E</v>
      </c>
      <c r="AE4" s="2">
        <v>38.9</v>
      </c>
      <c r="AF4" s="2">
        <v>33.299999999999997</v>
      </c>
      <c r="AG4" s="2">
        <v>27.8</v>
      </c>
      <c r="AH4" s="3">
        <f t="shared" si="12"/>
        <v>38.9</v>
      </c>
      <c r="AI4" s="2" t="s">
        <v>30</v>
      </c>
      <c r="AJ4" s="3">
        <f t="shared" si="13"/>
        <v>33.299999999999997</v>
      </c>
      <c r="AK4" s="2" t="s">
        <v>21</v>
      </c>
      <c r="AL4" s="3"/>
    </row>
    <row r="5" spans="1:38" x14ac:dyDescent="0.35">
      <c r="A5" s="2">
        <v>2.105</v>
      </c>
      <c r="B5" s="2"/>
      <c r="C5" s="2" t="s">
        <v>35</v>
      </c>
      <c r="D5" s="2" t="s">
        <v>36</v>
      </c>
      <c r="E5" s="2" t="s">
        <v>27</v>
      </c>
      <c r="F5" s="2" t="s">
        <v>28</v>
      </c>
      <c r="G5" s="2">
        <v>2024</v>
      </c>
      <c r="H5" s="2" t="s">
        <v>29</v>
      </c>
      <c r="I5" s="2">
        <v>47</v>
      </c>
      <c r="J5" s="3" t="str">
        <f t="shared" si="0"/>
        <v>A.E</v>
      </c>
      <c r="K5" s="2">
        <v>34</v>
      </c>
      <c r="L5" s="3" t="str">
        <f t="shared" si="1"/>
        <v>B.E</v>
      </c>
      <c r="M5" s="2">
        <v>24</v>
      </c>
      <c r="N5" s="3" t="str">
        <f t="shared" si="2"/>
        <v>B.E</v>
      </c>
      <c r="O5" s="2">
        <v>36</v>
      </c>
      <c r="P5" s="3" t="str">
        <f t="shared" si="3"/>
        <v>B.E</v>
      </c>
      <c r="Q5" s="2">
        <v>24</v>
      </c>
      <c r="R5" s="3" t="str">
        <f t="shared" si="4"/>
        <v>B.E</v>
      </c>
      <c r="S5" s="2">
        <v>23</v>
      </c>
      <c r="T5" s="3" t="str">
        <f t="shared" si="5"/>
        <v>B.E</v>
      </c>
      <c r="U5" s="2">
        <v>37</v>
      </c>
      <c r="V5" s="3" t="str">
        <f t="shared" si="6"/>
        <v>B.E</v>
      </c>
      <c r="W5" s="2"/>
      <c r="X5" s="3" t="str">
        <f t="shared" si="7"/>
        <v>B.E</v>
      </c>
      <c r="Y5" s="2"/>
      <c r="Z5" s="3" t="str">
        <f t="shared" si="8"/>
        <v>B.E</v>
      </c>
      <c r="AA5" s="5"/>
      <c r="AB5" s="3">
        <f t="shared" si="9"/>
        <v>225</v>
      </c>
      <c r="AC5" s="3">
        <f t="shared" si="10"/>
        <v>32.142857142857146</v>
      </c>
      <c r="AD5" s="3" t="str">
        <f t="shared" si="11"/>
        <v>B.E</v>
      </c>
      <c r="AE5" s="2">
        <v>38.5</v>
      </c>
      <c r="AF5" s="2">
        <v>38.5</v>
      </c>
      <c r="AG5" s="2">
        <v>23.1</v>
      </c>
      <c r="AH5" s="3">
        <f t="shared" si="12"/>
        <v>38.5</v>
      </c>
      <c r="AI5" s="4" t="s">
        <v>30</v>
      </c>
      <c r="AJ5" s="3">
        <f t="shared" si="13"/>
        <v>38.5</v>
      </c>
      <c r="AK5" s="4" t="s">
        <v>21</v>
      </c>
      <c r="AL5" s="3"/>
    </row>
    <row r="6" spans="1:38" x14ac:dyDescent="0.35">
      <c r="A6" s="2">
        <v>2.1059999999999999</v>
      </c>
      <c r="B6" s="2"/>
      <c r="C6" s="2" t="s">
        <v>37</v>
      </c>
      <c r="D6" s="2" t="s">
        <v>38</v>
      </c>
      <c r="E6" s="2" t="s">
        <v>27</v>
      </c>
      <c r="F6" s="2" t="s">
        <v>28</v>
      </c>
      <c r="G6" s="2">
        <v>2024</v>
      </c>
      <c r="H6" s="2" t="s">
        <v>29</v>
      </c>
      <c r="I6" s="2">
        <v>47</v>
      </c>
      <c r="J6" s="3" t="str">
        <f t="shared" si="0"/>
        <v>A.E</v>
      </c>
      <c r="K6" s="2">
        <v>60</v>
      </c>
      <c r="L6" s="3" t="str">
        <f t="shared" si="1"/>
        <v>M.E</v>
      </c>
      <c r="M6" s="2">
        <v>66</v>
      </c>
      <c r="N6" s="3" t="str">
        <f t="shared" si="2"/>
        <v>M.E</v>
      </c>
      <c r="O6" s="2">
        <v>56</v>
      </c>
      <c r="P6" s="3" t="str">
        <f t="shared" si="3"/>
        <v>A.E</v>
      </c>
      <c r="Q6" s="2">
        <v>52</v>
      </c>
      <c r="R6" s="3" t="str">
        <f t="shared" si="4"/>
        <v>A.E</v>
      </c>
      <c r="S6" s="2">
        <v>55</v>
      </c>
      <c r="T6" s="3" t="str">
        <f t="shared" si="5"/>
        <v>A.E</v>
      </c>
      <c r="U6" s="2">
        <v>50</v>
      </c>
      <c r="V6" s="3" t="str">
        <f t="shared" si="6"/>
        <v>A.E</v>
      </c>
      <c r="W6" s="2"/>
      <c r="X6" s="3" t="str">
        <f t="shared" si="7"/>
        <v>B.E</v>
      </c>
      <c r="Y6" s="2"/>
      <c r="Z6" s="3" t="str">
        <f t="shared" si="8"/>
        <v>B.E</v>
      </c>
      <c r="AA6" s="5"/>
      <c r="AB6" s="3">
        <f t="shared" si="9"/>
        <v>386</v>
      </c>
      <c r="AC6" s="3">
        <f t="shared" si="10"/>
        <v>55.142857142857146</v>
      </c>
      <c r="AD6" s="3" t="str">
        <f t="shared" si="11"/>
        <v>A.E</v>
      </c>
      <c r="AE6" s="2">
        <v>36</v>
      </c>
      <c r="AF6" s="2">
        <v>36</v>
      </c>
      <c r="AG6" s="2">
        <v>28</v>
      </c>
      <c r="AH6" s="3">
        <f t="shared" si="12"/>
        <v>36</v>
      </c>
      <c r="AI6" s="4" t="s">
        <v>30</v>
      </c>
      <c r="AJ6" s="3">
        <f t="shared" si="13"/>
        <v>36</v>
      </c>
      <c r="AK6" s="4" t="s">
        <v>21</v>
      </c>
      <c r="AL6" s="3"/>
    </row>
    <row r="7" spans="1:38" x14ac:dyDescent="0.35">
      <c r="A7" s="2">
        <v>2.1070000000000002</v>
      </c>
      <c r="B7" s="2"/>
      <c r="C7" s="2" t="s">
        <v>39</v>
      </c>
      <c r="D7" s="2" t="s">
        <v>40</v>
      </c>
      <c r="E7" s="2" t="s">
        <v>27</v>
      </c>
      <c r="F7" s="2" t="s">
        <v>28</v>
      </c>
      <c r="G7" s="2">
        <v>2024</v>
      </c>
      <c r="H7" s="2" t="s">
        <v>29</v>
      </c>
      <c r="I7" s="2">
        <v>33</v>
      </c>
      <c r="J7" s="3" t="str">
        <f t="shared" si="0"/>
        <v>B.E</v>
      </c>
      <c r="K7" s="2">
        <v>42</v>
      </c>
      <c r="L7" s="3" t="str">
        <f t="shared" si="1"/>
        <v>A.E</v>
      </c>
      <c r="M7" s="2">
        <v>36</v>
      </c>
      <c r="N7" s="3" t="str">
        <f t="shared" si="2"/>
        <v>B.E</v>
      </c>
      <c r="O7" s="2">
        <v>22</v>
      </c>
      <c r="P7" s="3" t="str">
        <f t="shared" si="3"/>
        <v>B.E</v>
      </c>
      <c r="Q7" s="2">
        <v>22</v>
      </c>
      <c r="R7" s="3" t="str">
        <f t="shared" si="4"/>
        <v>B.E</v>
      </c>
      <c r="S7" s="2">
        <v>22</v>
      </c>
      <c r="T7" s="3" t="str">
        <f t="shared" si="5"/>
        <v>B.E</v>
      </c>
      <c r="U7" s="2">
        <v>30</v>
      </c>
      <c r="V7" s="3" t="str">
        <f t="shared" si="6"/>
        <v>B.E</v>
      </c>
      <c r="W7" s="2"/>
      <c r="X7" s="3" t="str">
        <f t="shared" si="7"/>
        <v>B.E</v>
      </c>
      <c r="Y7" s="2"/>
      <c r="Z7" s="3" t="str">
        <f t="shared" si="8"/>
        <v>B.E</v>
      </c>
      <c r="AA7" s="5"/>
      <c r="AB7" s="3">
        <f t="shared" si="9"/>
        <v>207</v>
      </c>
      <c r="AC7" s="3">
        <f t="shared" si="10"/>
        <v>29.571428571428573</v>
      </c>
      <c r="AD7" s="3" t="str">
        <f t="shared" si="11"/>
        <v>B.E</v>
      </c>
      <c r="AE7" s="2">
        <v>35.700000000000003</v>
      </c>
      <c r="AF7" s="2">
        <v>35.700000000000003</v>
      </c>
      <c r="AG7" s="2">
        <v>28.6</v>
      </c>
      <c r="AH7" s="3">
        <f t="shared" si="12"/>
        <v>35.700000000000003</v>
      </c>
      <c r="AI7" s="4" t="s">
        <v>30</v>
      </c>
      <c r="AJ7" s="3">
        <f t="shared" si="13"/>
        <v>35.700000000000003</v>
      </c>
      <c r="AK7" s="4" t="s">
        <v>21</v>
      </c>
      <c r="AL7" s="3"/>
    </row>
    <row r="8" spans="1:38" x14ac:dyDescent="0.35">
      <c r="A8" s="2">
        <v>2.1080000000000001</v>
      </c>
      <c r="B8" s="2"/>
      <c r="C8" s="2" t="s">
        <v>41</v>
      </c>
      <c r="D8" s="2" t="s">
        <v>42</v>
      </c>
      <c r="E8" s="2" t="s">
        <v>27</v>
      </c>
      <c r="F8" s="2" t="s">
        <v>28</v>
      </c>
      <c r="G8" s="2">
        <v>2024</v>
      </c>
      <c r="H8" s="2" t="s">
        <v>29</v>
      </c>
      <c r="I8" s="2">
        <v>30</v>
      </c>
      <c r="J8" s="3" t="str">
        <f t="shared" si="0"/>
        <v>B.E</v>
      </c>
      <c r="K8" s="2">
        <v>52</v>
      </c>
      <c r="L8" s="3" t="str">
        <f t="shared" si="1"/>
        <v>A.E</v>
      </c>
      <c r="M8" s="2">
        <v>38</v>
      </c>
      <c r="N8" s="3" t="str">
        <f t="shared" si="2"/>
        <v>B.E</v>
      </c>
      <c r="O8" s="2">
        <v>60</v>
      </c>
      <c r="P8" s="3" t="str">
        <f t="shared" si="3"/>
        <v>M.E</v>
      </c>
      <c r="Q8" s="2">
        <v>60</v>
      </c>
      <c r="R8" s="3" t="str">
        <f t="shared" si="4"/>
        <v>M.E</v>
      </c>
      <c r="S8" s="2">
        <v>60</v>
      </c>
      <c r="T8" s="3" t="str">
        <f t="shared" si="5"/>
        <v>M.E</v>
      </c>
      <c r="U8" s="2">
        <v>43</v>
      </c>
      <c r="V8" s="3" t="str">
        <f t="shared" si="6"/>
        <v>A.E</v>
      </c>
      <c r="W8" s="2"/>
      <c r="X8" s="3" t="str">
        <f t="shared" si="7"/>
        <v>B.E</v>
      </c>
      <c r="Y8" s="2"/>
      <c r="Z8" s="3" t="str">
        <f t="shared" si="8"/>
        <v>B.E</v>
      </c>
      <c r="AA8" s="5"/>
      <c r="AB8" s="3">
        <f t="shared" si="9"/>
        <v>343</v>
      </c>
      <c r="AC8" s="3">
        <f t="shared" si="10"/>
        <v>49</v>
      </c>
      <c r="AD8" s="3" t="str">
        <f t="shared" si="11"/>
        <v>A.E</v>
      </c>
      <c r="AE8" s="2">
        <v>37.5</v>
      </c>
      <c r="AF8" s="2">
        <v>33.299999999999997</v>
      </c>
      <c r="AG8" s="2">
        <v>29.2</v>
      </c>
      <c r="AH8" s="3">
        <f t="shared" si="12"/>
        <v>37.5</v>
      </c>
      <c r="AI8" s="2" t="s">
        <v>30</v>
      </c>
      <c r="AJ8" s="3">
        <f t="shared" si="13"/>
        <v>33.299999999999997</v>
      </c>
      <c r="AK8" s="2" t="s">
        <v>21</v>
      </c>
      <c r="AL8" s="3"/>
    </row>
    <row r="9" spans="1:38" x14ac:dyDescent="0.35">
      <c r="A9" s="2">
        <v>2.109</v>
      </c>
      <c r="B9" s="2"/>
      <c r="C9" s="2" t="s">
        <v>43</v>
      </c>
      <c r="D9" s="2" t="s">
        <v>44</v>
      </c>
      <c r="E9" s="2" t="s">
        <v>27</v>
      </c>
      <c r="F9" s="2" t="s">
        <v>28</v>
      </c>
      <c r="G9" s="2">
        <v>2024</v>
      </c>
      <c r="H9" s="2" t="s">
        <v>29</v>
      </c>
      <c r="I9" s="2">
        <v>70</v>
      </c>
      <c r="J9" s="3" t="str">
        <f t="shared" si="0"/>
        <v>M.E</v>
      </c>
      <c r="K9" s="2">
        <v>66</v>
      </c>
      <c r="L9" s="3" t="str">
        <f t="shared" si="1"/>
        <v>M.E</v>
      </c>
      <c r="M9" s="2">
        <v>74</v>
      </c>
      <c r="N9" s="3" t="str">
        <f t="shared" si="2"/>
        <v>M.E</v>
      </c>
      <c r="O9" s="2">
        <v>52</v>
      </c>
      <c r="P9" s="3" t="str">
        <f t="shared" si="3"/>
        <v>A.E</v>
      </c>
      <c r="Q9" s="2">
        <v>76</v>
      </c>
      <c r="R9" s="3" t="str">
        <f t="shared" si="4"/>
        <v>M.E</v>
      </c>
      <c r="S9" s="2">
        <v>80</v>
      </c>
      <c r="T9" s="3" t="str">
        <f t="shared" si="5"/>
        <v>E.E</v>
      </c>
      <c r="U9" s="2">
        <v>70</v>
      </c>
      <c r="V9" s="3" t="str">
        <f t="shared" si="6"/>
        <v>M.E</v>
      </c>
      <c r="W9" s="2"/>
      <c r="X9" s="3" t="str">
        <f t="shared" si="7"/>
        <v>B.E</v>
      </c>
      <c r="Y9" s="2"/>
      <c r="Z9" s="3" t="str">
        <f t="shared" si="8"/>
        <v>B.E</v>
      </c>
      <c r="AA9" s="5"/>
      <c r="AB9" s="3">
        <f t="shared" si="9"/>
        <v>488</v>
      </c>
      <c r="AC9" s="3">
        <f t="shared" si="10"/>
        <v>69.714285714285708</v>
      </c>
      <c r="AD9" s="3" t="str">
        <f t="shared" si="11"/>
        <v>M.E</v>
      </c>
      <c r="AE9" s="2">
        <v>33.299999999999997</v>
      </c>
      <c r="AF9" s="2">
        <v>36.4</v>
      </c>
      <c r="AG9" s="2">
        <v>30.3</v>
      </c>
      <c r="AH9" s="3">
        <f t="shared" si="12"/>
        <v>36.4</v>
      </c>
      <c r="AI9" s="2" t="s">
        <v>21</v>
      </c>
      <c r="AJ9" s="3">
        <f t="shared" si="13"/>
        <v>33.299999999999997</v>
      </c>
      <c r="AK9" s="2" t="s">
        <v>30</v>
      </c>
      <c r="AL9" s="3"/>
    </row>
    <row r="10" spans="1:38" x14ac:dyDescent="0.35">
      <c r="A10" s="2">
        <v>2.11</v>
      </c>
      <c r="B10" s="2"/>
      <c r="C10" s="2" t="s">
        <v>45</v>
      </c>
      <c r="D10" s="2" t="s">
        <v>46</v>
      </c>
      <c r="E10" s="2" t="s">
        <v>27</v>
      </c>
      <c r="F10" s="2" t="s">
        <v>28</v>
      </c>
      <c r="G10" s="2">
        <v>2024</v>
      </c>
      <c r="H10" s="2" t="s">
        <v>29</v>
      </c>
      <c r="I10" s="2">
        <v>50</v>
      </c>
      <c r="J10" s="3" t="str">
        <f t="shared" si="0"/>
        <v>A.E</v>
      </c>
      <c r="K10" s="2">
        <v>44</v>
      </c>
      <c r="L10" s="3" t="str">
        <f t="shared" si="1"/>
        <v>A.E</v>
      </c>
      <c r="M10" s="2">
        <v>50</v>
      </c>
      <c r="N10" s="3" t="str">
        <f t="shared" si="2"/>
        <v>A.E</v>
      </c>
      <c r="O10" s="2">
        <v>60</v>
      </c>
      <c r="P10" s="3" t="str">
        <f t="shared" si="3"/>
        <v>M.E</v>
      </c>
      <c r="Q10" s="2">
        <v>36</v>
      </c>
      <c r="R10" s="3" t="str">
        <f t="shared" si="4"/>
        <v>B.E</v>
      </c>
      <c r="S10" s="2">
        <v>65</v>
      </c>
      <c r="T10" s="3" t="str">
        <f t="shared" si="5"/>
        <v>M.E</v>
      </c>
      <c r="U10" s="2">
        <v>47</v>
      </c>
      <c r="V10" s="3" t="str">
        <f t="shared" si="6"/>
        <v>A.E</v>
      </c>
      <c r="W10" s="2"/>
      <c r="X10" s="3" t="str">
        <f t="shared" si="7"/>
        <v>B.E</v>
      </c>
      <c r="Y10" s="2"/>
      <c r="Z10" s="3" t="str">
        <f t="shared" si="8"/>
        <v>B.E</v>
      </c>
      <c r="AA10" s="5"/>
      <c r="AB10" s="3">
        <f t="shared" si="9"/>
        <v>352</v>
      </c>
      <c r="AC10" s="3">
        <f t="shared" si="10"/>
        <v>50.285714285714285</v>
      </c>
      <c r="AD10" s="3" t="str">
        <f t="shared" si="11"/>
        <v>A.E</v>
      </c>
      <c r="AE10" s="2">
        <v>36.4</v>
      </c>
      <c r="AF10" s="2">
        <v>31.8</v>
      </c>
      <c r="AG10" s="2">
        <v>31.8</v>
      </c>
      <c r="AH10" s="3">
        <f t="shared" si="12"/>
        <v>36.4</v>
      </c>
      <c r="AI10" s="2" t="s">
        <v>30</v>
      </c>
      <c r="AJ10" s="3">
        <f t="shared" si="13"/>
        <v>31.8</v>
      </c>
      <c r="AK10" s="4" t="s">
        <v>47</v>
      </c>
      <c r="AL10" s="3"/>
    </row>
    <row r="11" spans="1:38" x14ac:dyDescent="0.35">
      <c r="A11" s="2">
        <v>2.1110000000000002</v>
      </c>
      <c r="B11" s="2"/>
      <c r="C11" s="2" t="s">
        <v>48</v>
      </c>
      <c r="D11" s="2" t="s">
        <v>49</v>
      </c>
      <c r="E11" s="2" t="s">
        <v>27</v>
      </c>
      <c r="F11" s="2" t="s">
        <v>28</v>
      </c>
      <c r="G11" s="2">
        <v>2024</v>
      </c>
      <c r="H11" s="2" t="s">
        <v>29</v>
      </c>
      <c r="I11" s="2">
        <v>47</v>
      </c>
      <c r="J11" s="3" t="str">
        <f t="shared" si="0"/>
        <v>A.E</v>
      </c>
      <c r="K11" s="2">
        <v>64</v>
      </c>
      <c r="L11" s="3" t="str">
        <f t="shared" si="1"/>
        <v>M.E</v>
      </c>
      <c r="M11" s="2">
        <v>52</v>
      </c>
      <c r="N11" s="3" t="str">
        <f t="shared" si="2"/>
        <v>A.E</v>
      </c>
      <c r="O11" s="2">
        <v>60</v>
      </c>
      <c r="P11" s="3" t="str">
        <f t="shared" si="3"/>
        <v>M.E</v>
      </c>
      <c r="Q11" s="2">
        <v>44</v>
      </c>
      <c r="R11" s="3" t="str">
        <f t="shared" si="4"/>
        <v>A.E</v>
      </c>
      <c r="S11" s="2">
        <v>75</v>
      </c>
      <c r="T11" s="3" t="str">
        <f t="shared" si="5"/>
        <v>M.E</v>
      </c>
      <c r="U11" s="2">
        <v>33</v>
      </c>
      <c r="V11" s="3" t="str">
        <f t="shared" si="6"/>
        <v>B.E</v>
      </c>
      <c r="W11" s="2"/>
      <c r="X11" s="3" t="str">
        <f t="shared" si="7"/>
        <v>B.E</v>
      </c>
      <c r="Y11" s="2"/>
      <c r="Z11" s="3" t="str">
        <f t="shared" si="8"/>
        <v>B.E</v>
      </c>
      <c r="AA11" s="5"/>
      <c r="AB11" s="3">
        <f t="shared" si="9"/>
        <v>375</v>
      </c>
      <c r="AC11" s="3">
        <f t="shared" si="10"/>
        <v>53.571428571428569</v>
      </c>
      <c r="AD11" s="3" t="str">
        <f t="shared" si="11"/>
        <v>A.E</v>
      </c>
      <c r="AE11" s="2">
        <v>40</v>
      </c>
      <c r="AF11" s="2">
        <v>32</v>
      </c>
      <c r="AG11" s="2">
        <v>28</v>
      </c>
      <c r="AH11" s="3">
        <f t="shared" si="12"/>
        <v>40</v>
      </c>
      <c r="AI11" s="2" t="s">
        <v>30</v>
      </c>
      <c r="AJ11" s="3">
        <f t="shared" si="13"/>
        <v>32</v>
      </c>
      <c r="AK11" s="2" t="s">
        <v>21</v>
      </c>
      <c r="AL11" s="3"/>
    </row>
    <row r="12" spans="1:38" x14ac:dyDescent="0.35">
      <c r="A12" s="2">
        <v>2.1120000000000001</v>
      </c>
      <c r="B12" s="2"/>
      <c r="C12" s="2" t="s">
        <v>50</v>
      </c>
      <c r="D12" s="2" t="s">
        <v>51</v>
      </c>
      <c r="E12" s="2" t="s">
        <v>27</v>
      </c>
      <c r="F12" s="2" t="s">
        <v>28</v>
      </c>
      <c r="G12" s="2">
        <v>2024</v>
      </c>
      <c r="H12" s="2" t="s">
        <v>29</v>
      </c>
      <c r="I12" s="2">
        <v>77</v>
      </c>
      <c r="J12" s="3" t="str">
        <f t="shared" si="0"/>
        <v>M.E</v>
      </c>
      <c r="K12" s="2">
        <v>80</v>
      </c>
      <c r="L12" s="3" t="str">
        <f t="shared" si="1"/>
        <v>E.E</v>
      </c>
      <c r="M12" s="2">
        <v>68</v>
      </c>
      <c r="N12" s="3" t="str">
        <f t="shared" si="2"/>
        <v>M.E</v>
      </c>
      <c r="O12" s="2">
        <v>68</v>
      </c>
      <c r="P12" s="3" t="str">
        <f t="shared" si="3"/>
        <v>M.E</v>
      </c>
      <c r="Q12" s="2">
        <v>80</v>
      </c>
      <c r="R12" s="3" t="str">
        <f t="shared" si="4"/>
        <v>E.E</v>
      </c>
      <c r="S12" s="2">
        <v>75</v>
      </c>
      <c r="T12" s="3" t="str">
        <f t="shared" si="5"/>
        <v>M.E</v>
      </c>
      <c r="U12" s="2">
        <v>73</v>
      </c>
      <c r="V12" s="3" t="str">
        <f t="shared" si="6"/>
        <v>M.E</v>
      </c>
      <c r="W12" s="2"/>
      <c r="X12" s="3" t="str">
        <f t="shared" si="7"/>
        <v>B.E</v>
      </c>
      <c r="Y12" s="2"/>
      <c r="Z12" s="3" t="str">
        <f t="shared" si="8"/>
        <v>B.E</v>
      </c>
      <c r="AA12" s="5"/>
      <c r="AB12" s="3">
        <f t="shared" si="9"/>
        <v>521</v>
      </c>
      <c r="AC12" s="3">
        <f t="shared" si="10"/>
        <v>74.428571428571431</v>
      </c>
      <c r="AD12" s="3" t="str">
        <f t="shared" si="11"/>
        <v>M.E</v>
      </c>
      <c r="AE12" s="2">
        <v>36.799999999999997</v>
      </c>
      <c r="AF12" s="2">
        <v>36.799999999999997</v>
      </c>
      <c r="AG12" s="2">
        <v>26.3</v>
      </c>
      <c r="AH12" s="3">
        <f t="shared" si="12"/>
        <v>36.799999999999997</v>
      </c>
      <c r="AI12" s="4" t="s">
        <v>30</v>
      </c>
      <c r="AJ12" s="3">
        <f t="shared" si="13"/>
        <v>36.799999999999997</v>
      </c>
      <c r="AK12" s="4" t="s">
        <v>21</v>
      </c>
      <c r="AL12" s="3"/>
    </row>
    <row r="13" spans="1:38" x14ac:dyDescent="0.35">
      <c r="A13" s="2">
        <v>2.113</v>
      </c>
      <c r="B13" s="2"/>
      <c r="C13" s="2" t="s">
        <v>52</v>
      </c>
      <c r="D13" s="2" t="s">
        <v>53</v>
      </c>
      <c r="E13" s="2" t="s">
        <v>27</v>
      </c>
      <c r="F13" s="2" t="s">
        <v>28</v>
      </c>
      <c r="G13" s="2">
        <v>2024</v>
      </c>
      <c r="H13" s="2" t="s">
        <v>29</v>
      </c>
      <c r="I13" s="2">
        <v>50</v>
      </c>
      <c r="J13" s="3" t="str">
        <f t="shared" si="0"/>
        <v>A.E</v>
      </c>
      <c r="K13" s="2">
        <v>56</v>
      </c>
      <c r="L13" s="3" t="str">
        <f t="shared" si="1"/>
        <v>A.E</v>
      </c>
      <c r="M13" s="2">
        <v>56</v>
      </c>
      <c r="N13" s="3" t="str">
        <f t="shared" si="2"/>
        <v>A.E</v>
      </c>
      <c r="O13" s="2">
        <v>36</v>
      </c>
      <c r="P13" s="3" t="str">
        <f t="shared" si="3"/>
        <v>B.E</v>
      </c>
      <c r="Q13" s="2">
        <v>36</v>
      </c>
      <c r="R13" s="3" t="str">
        <f t="shared" si="4"/>
        <v>B.E</v>
      </c>
      <c r="S13" s="2">
        <v>65</v>
      </c>
      <c r="T13" s="3" t="str">
        <f t="shared" si="5"/>
        <v>M.E</v>
      </c>
      <c r="U13" s="2">
        <v>50</v>
      </c>
      <c r="V13" s="3" t="str">
        <f t="shared" si="6"/>
        <v>A.E</v>
      </c>
      <c r="W13" s="2"/>
      <c r="X13" s="3" t="str">
        <f t="shared" si="7"/>
        <v>B.E</v>
      </c>
      <c r="Y13" s="2"/>
      <c r="Z13" s="3" t="str">
        <f t="shared" si="8"/>
        <v>B.E</v>
      </c>
      <c r="AA13" s="5"/>
      <c r="AB13" s="3">
        <f t="shared" si="9"/>
        <v>349</v>
      </c>
      <c r="AC13" s="3">
        <f t="shared" si="10"/>
        <v>49.857142857142854</v>
      </c>
      <c r="AD13" s="3" t="str">
        <f t="shared" si="11"/>
        <v>A.E</v>
      </c>
      <c r="AE13" s="2">
        <v>30</v>
      </c>
      <c r="AF13" s="2">
        <v>35</v>
      </c>
      <c r="AG13" s="2">
        <v>35</v>
      </c>
      <c r="AH13" s="3">
        <f t="shared" si="12"/>
        <v>35</v>
      </c>
      <c r="AI13" s="4" t="s">
        <v>21</v>
      </c>
      <c r="AJ13" s="3">
        <f t="shared" si="13"/>
        <v>35</v>
      </c>
      <c r="AK13" s="4" t="s">
        <v>47</v>
      </c>
      <c r="AL13" s="3"/>
    </row>
    <row r="14" spans="1:38" x14ac:dyDescent="0.35">
      <c r="A14" s="2">
        <v>2.1139999999999999</v>
      </c>
      <c r="B14" s="2"/>
      <c r="C14" s="2" t="s">
        <v>54</v>
      </c>
      <c r="D14" s="2" t="s">
        <v>55</v>
      </c>
      <c r="E14" s="2" t="s">
        <v>27</v>
      </c>
      <c r="F14" s="2" t="s">
        <v>28</v>
      </c>
      <c r="G14" s="2">
        <v>2024</v>
      </c>
      <c r="H14" s="2" t="s">
        <v>29</v>
      </c>
      <c r="I14" s="2">
        <v>47</v>
      </c>
      <c r="J14" s="3" t="str">
        <f t="shared" si="0"/>
        <v>A.E</v>
      </c>
      <c r="K14" s="2">
        <v>70</v>
      </c>
      <c r="L14" s="3" t="str">
        <f t="shared" si="1"/>
        <v>M.E</v>
      </c>
      <c r="M14" s="2">
        <v>74</v>
      </c>
      <c r="N14" s="3" t="str">
        <f t="shared" si="2"/>
        <v>M.E</v>
      </c>
      <c r="O14" s="2">
        <v>64</v>
      </c>
      <c r="P14" s="3" t="str">
        <f t="shared" si="3"/>
        <v>M.E</v>
      </c>
      <c r="Q14" s="2">
        <v>56</v>
      </c>
      <c r="R14" s="3" t="str">
        <f t="shared" si="4"/>
        <v>A.E</v>
      </c>
      <c r="S14" s="2">
        <v>65</v>
      </c>
      <c r="T14" s="3" t="str">
        <f t="shared" si="5"/>
        <v>M.E</v>
      </c>
      <c r="U14" s="2">
        <v>53</v>
      </c>
      <c r="V14" s="3" t="str">
        <f t="shared" si="6"/>
        <v>A.E</v>
      </c>
      <c r="W14" s="2"/>
      <c r="X14" s="3" t="str">
        <f t="shared" si="7"/>
        <v>B.E</v>
      </c>
      <c r="Y14" s="2"/>
      <c r="Z14" s="3" t="str">
        <f t="shared" si="8"/>
        <v>B.E</v>
      </c>
      <c r="AA14" s="5"/>
      <c r="AB14" s="3">
        <f t="shared" si="9"/>
        <v>429</v>
      </c>
      <c r="AC14" s="3">
        <f t="shared" si="10"/>
        <v>61.285714285714285</v>
      </c>
      <c r="AD14" s="3" t="str">
        <f t="shared" si="11"/>
        <v>M.E</v>
      </c>
      <c r="AE14" s="2">
        <v>37</v>
      </c>
      <c r="AF14" s="2">
        <v>33.299999999999997</v>
      </c>
      <c r="AG14" s="2">
        <v>29.6</v>
      </c>
      <c r="AH14" s="3">
        <f t="shared" si="12"/>
        <v>37</v>
      </c>
      <c r="AI14" s="2" t="s">
        <v>30</v>
      </c>
      <c r="AJ14" s="3">
        <f t="shared" si="13"/>
        <v>33.299999999999997</v>
      </c>
      <c r="AK14" s="2" t="s">
        <v>21</v>
      </c>
      <c r="AL14" s="3"/>
    </row>
    <row r="15" spans="1:38" x14ac:dyDescent="0.35">
      <c r="A15" s="2">
        <v>2.1150000000000002</v>
      </c>
      <c r="B15" s="2"/>
      <c r="C15" s="2" t="s">
        <v>56</v>
      </c>
      <c r="D15" s="2" t="s">
        <v>57</v>
      </c>
      <c r="E15" s="2" t="s">
        <v>27</v>
      </c>
      <c r="F15" s="2" t="s">
        <v>28</v>
      </c>
      <c r="G15" s="2">
        <v>2024</v>
      </c>
      <c r="H15" s="2" t="s">
        <v>29</v>
      </c>
      <c r="I15" s="2">
        <v>80</v>
      </c>
      <c r="J15" s="3" t="str">
        <f t="shared" si="0"/>
        <v>E.E</v>
      </c>
      <c r="K15" s="2">
        <v>70</v>
      </c>
      <c r="L15" s="3" t="str">
        <f t="shared" si="1"/>
        <v>M.E</v>
      </c>
      <c r="M15" s="2">
        <v>64</v>
      </c>
      <c r="N15" s="3" t="str">
        <f t="shared" si="2"/>
        <v>M.E</v>
      </c>
      <c r="O15" s="2">
        <v>64</v>
      </c>
      <c r="P15" s="3" t="str">
        <f t="shared" si="3"/>
        <v>M.E</v>
      </c>
      <c r="Q15" s="2">
        <v>76</v>
      </c>
      <c r="R15" s="3" t="str">
        <f t="shared" si="4"/>
        <v>M.E</v>
      </c>
      <c r="S15" s="2">
        <v>75</v>
      </c>
      <c r="T15" s="3" t="str">
        <f t="shared" si="5"/>
        <v>M.E</v>
      </c>
      <c r="U15" s="2">
        <v>50</v>
      </c>
      <c r="V15" s="3" t="str">
        <f t="shared" si="6"/>
        <v>A.E</v>
      </c>
      <c r="W15" s="2"/>
      <c r="X15" s="3" t="str">
        <f t="shared" si="7"/>
        <v>B.E</v>
      </c>
      <c r="Y15" s="2"/>
      <c r="Z15" s="3" t="str">
        <f t="shared" si="8"/>
        <v>B.E</v>
      </c>
      <c r="AA15" s="5"/>
      <c r="AB15" s="3">
        <f t="shared" si="9"/>
        <v>479</v>
      </c>
      <c r="AC15" s="3">
        <f t="shared" si="10"/>
        <v>68.428571428571431</v>
      </c>
      <c r="AD15" s="3" t="str">
        <f t="shared" si="11"/>
        <v>M.E</v>
      </c>
      <c r="AE15" s="2">
        <v>39.4</v>
      </c>
      <c r="AF15" s="2">
        <v>36.4</v>
      </c>
      <c r="AG15" s="2">
        <v>24.2</v>
      </c>
      <c r="AH15" s="3">
        <f t="shared" si="12"/>
        <v>39.4</v>
      </c>
      <c r="AI15" s="2" t="s">
        <v>30</v>
      </c>
      <c r="AJ15" s="3">
        <f t="shared" si="13"/>
        <v>36.4</v>
      </c>
      <c r="AK15" s="2" t="s">
        <v>21</v>
      </c>
      <c r="AL15" s="3"/>
    </row>
    <row r="16" spans="1:38" x14ac:dyDescent="0.35">
      <c r="A16" s="2">
        <v>2.1160000000000001</v>
      </c>
      <c r="B16" s="2"/>
      <c r="C16" s="2" t="s">
        <v>58</v>
      </c>
      <c r="D16" s="2" t="s">
        <v>59</v>
      </c>
      <c r="E16" s="2" t="s">
        <v>27</v>
      </c>
      <c r="F16" s="2" t="s">
        <v>28</v>
      </c>
      <c r="G16" s="2">
        <v>2024</v>
      </c>
      <c r="H16" s="2" t="s">
        <v>29</v>
      </c>
      <c r="I16" s="2">
        <v>50</v>
      </c>
      <c r="J16" s="3" t="str">
        <f t="shared" si="0"/>
        <v>A.E</v>
      </c>
      <c r="K16" s="2">
        <v>80</v>
      </c>
      <c r="L16" s="3" t="str">
        <f t="shared" si="1"/>
        <v>E.E</v>
      </c>
      <c r="M16" s="2">
        <v>62</v>
      </c>
      <c r="N16" s="3" t="str">
        <f t="shared" si="2"/>
        <v>M.E</v>
      </c>
      <c r="O16" s="2">
        <v>60</v>
      </c>
      <c r="P16" s="3" t="str">
        <f t="shared" si="3"/>
        <v>M.E</v>
      </c>
      <c r="Q16" s="2">
        <v>68</v>
      </c>
      <c r="R16" s="3" t="str">
        <f t="shared" si="4"/>
        <v>M.E</v>
      </c>
      <c r="S16" s="2">
        <v>75</v>
      </c>
      <c r="T16" s="3" t="str">
        <f t="shared" si="5"/>
        <v>M.E</v>
      </c>
      <c r="U16" s="2">
        <v>67</v>
      </c>
      <c r="V16" s="3" t="str">
        <f t="shared" si="6"/>
        <v>M.E</v>
      </c>
      <c r="W16" s="2"/>
      <c r="X16" s="3" t="str">
        <f t="shared" si="7"/>
        <v>B.E</v>
      </c>
      <c r="Y16" s="2"/>
      <c r="Z16" s="3" t="str">
        <f t="shared" si="8"/>
        <v>B.E</v>
      </c>
      <c r="AA16" s="5"/>
      <c r="AB16" s="3">
        <f t="shared" si="9"/>
        <v>462</v>
      </c>
      <c r="AC16" s="3">
        <f t="shared" si="10"/>
        <v>66</v>
      </c>
      <c r="AD16" s="3" t="str">
        <f t="shared" si="11"/>
        <v>M.E</v>
      </c>
      <c r="AE16" s="2">
        <v>35.299999999999997</v>
      </c>
      <c r="AF16" s="2">
        <v>35.299999999999997</v>
      </c>
      <c r="AG16" s="2">
        <v>29.4</v>
      </c>
      <c r="AH16" s="3">
        <f t="shared" si="12"/>
        <v>35.299999999999997</v>
      </c>
      <c r="AI16" s="4" t="s">
        <v>21</v>
      </c>
      <c r="AJ16" s="3">
        <f t="shared" si="13"/>
        <v>35.299999999999997</v>
      </c>
      <c r="AK16" s="2" t="s">
        <v>47</v>
      </c>
      <c r="AL16" s="3"/>
    </row>
    <row r="17" spans="1:39" x14ac:dyDescent="0.35">
      <c r="A17" s="2">
        <v>2.117</v>
      </c>
      <c r="B17" s="2"/>
      <c r="C17" s="2" t="s">
        <v>60</v>
      </c>
      <c r="D17" s="2" t="s">
        <v>61</v>
      </c>
      <c r="E17" s="2" t="s">
        <v>27</v>
      </c>
      <c r="F17" s="2" t="s">
        <v>28</v>
      </c>
      <c r="G17" s="2">
        <v>2024</v>
      </c>
      <c r="H17" s="2" t="s">
        <v>29</v>
      </c>
      <c r="I17" s="2">
        <v>93</v>
      </c>
      <c r="J17" s="3" t="str">
        <f t="shared" si="0"/>
        <v>E.E</v>
      </c>
      <c r="K17" s="2">
        <v>86</v>
      </c>
      <c r="L17" s="3" t="str">
        <f t="shared" si="1"/>
        <v>E.E</v>
      </c>
      <c r="M17" s="2">
        <v>78</v>
      </c>
      <c r="N17" s="3" t="str">
        <f t="shared" si="2"/>
        <v>M.E</v>
      </c>
      <c r="O17" s="2">
        <v>78</v>
      </c>
      <c r="P17" s="3" t="str">
        <f t="shared" si="3"/>
        <v>M.E</v>
      </c>
      <c r="Q17" s="2">
        <v>84</v>
      </c>
      <c r="R17" s="3" t="str">
        <f t="shared" si="4"/>
        <v>E.E</v>
      </c>
      <c r="S17" s="2">
        <v>80</v>
      </c>
      <c r="T17" s="3" t="str">
        <f t="shared" si="5"/>
        <v>E.E</v>
      </c>
      <c r="U17" s="2">
        <v>60</v>
      </c>
      <c r="V17" s="3" t="str">
        <f t="shared" si="6"/>
        <v>M.E</v>
      </c>
      <c r="W17" s="2"/>
      <c r="X17" s="3" t="str">
        <f t="shared" si="7"/>
        <v>B.E</v>
      </c>
      <c r="Y17" s="2"/>
      <c r="Z17" s="3" t="str">
        <f t="shared" si="8"/>
        <v>B.E</v>
      </c>
      <c r="AA17" s="5"/>
      <c r="AB17" s="3">
        <f t="shared" si="9"/>
        <v>559</v>
      </c>
      <c r="AC17" s="3">
        <f t="shared" si="10"/>
        <v>79.857142857142861</v>
      </c>
      <c r="AD17" s="3" t="str">
        <f t="shared" si="11"/>
        <v>M.E</v>
      </c>
      <c r="AE17" s="2">
        <v>36.6</v>
      </c>
      <c r="AF17" s="2">
        <v>36.6</v>
      </c>
      <c r="AG17" s="2">
        <v>26.8</v>
      </c>
      <c r="AH17" s="3">
        <f t="shared" si="12"/>
        <v>36.6</v>
      </c>
      <c r="AI17" s="4" t="s">
        <v>21</v>
      </c>
      <c r="AJ17" s="3">
        <f t="shared" si="13"/>
        <v>36.6</v>
      </c>
      <c r="AK17" s="2" t="s">
        <v>47</v>
      </c>
      <c r="AL17" s="3"/>
    </row>
    <row r="18" spans="1:39" x14ac:dyDescent="0.35">
      <c r="A18" s="2">
        <v>2.1179999999999999</v>
      </c>
      <c r="B18" s="2"/>
      <c r="C18" s="2" t="s">
        <v>62</v>
      </c>
      <c r="D18" s="2" t="s">
        <v>63</v>
      </c>
      <c r="E18" s="2" t="s">
        <v>27</v>
      </c>
      <c r="F18" s="2" t="s">
        <v>28</v>
      </c>
      <c r="G18" s="2">
        <v>2024</v>
      </c>
      <c r="H18" s="2" t="s">
        <v>29</v>
      </c>
      <c r="I18" s="2">
        <v>67</v>
      </c>
      <c r="J18" s="3" t="str">
        <f t="shared" si="0"/>
        <v>M.E</v>
      </c>
      <c r="K18" s="2">
        <v>56</v>
      </c>
      <c r="L18" s="3" t="str">
        <f t="shared" si="1"/>
        <v>A.E</v>
      </c>
      <c r="M18" s="2">
        <v>46</v>
      </c>
      <c r="N18" s="3" t="str">
        <f t="shared" si="2"/>
        <v>A.E</v>
      </c>
      <c r="O18" s="2">
        <v>52</v>
      </c>
      <c r="P18" s="3" t="str">
        <f t="shared" si="3"/>
        <v>A.E</v>
      </c>
      <c r="Q18" s="2">
        <v>12</v>
      </c>
      <c r="R18" s="3" t="str">
        <f t="shared" si="4"/>
        <v>B.E</v>
      </c>
      <c r="S18" s="2">
        <v>80</v>
      </c>
      <c r="T18" s="3" t="str">
        <f t="shared" si="5"/>
        <v>E.E</v>
      </c>
      <c r="U18" s="2">
        <v>30</v>
      </c>
      <c r="V18" s="3" t="str">
        <f t="shared" si="6"/>
        <v>B.E</v>
      </c>
      <c r="W18" s="2"/>
      <c r="X18" s="3" t="str">
        <f t="shared" si="7"/>
        <v>B.E</v>
      </c>
      <c r="Y18" s="2"/>
      <c r="Z18" s="3" t="str">
        <f t="shared" si="8"/>
        <v>B.E</v>
      </c>
      <c r="AA18" s="5"/>
      <c r="AB18" s="3">
        <f t="shared" si="9"/>
        <v>343</v>
      </c>
      <c r="AC18" s="3">
        <f t="shared" si="10"/>
        <v>49</v>
      </c>
      <c r="AD18" s="3" t="str">
        <f t="shared" si="11"/>
        <v>A.E</v>
      </c>
      <c r="AE18" s="2">
        <v>36.4</v>
      </c>
      <c r="AF18" s="2">
        <v>31.8</v>
      </c>
      <c r="AG18" s="2">
        <v>31.8</v>
      </c>
      <c r="AH18" s="3">
        <f t="shared" si="12"/>
        <v>36.4</v>
      </c>
      <c r="AI18" s="2" t="s">
        <v>30</v>
      </c>
      <c r="AJ18" s="3">
        <f t="shared" si="13"/>
        <v>31.8</v>
      </c>
      <c r="AK18" s="4" t="s">
        <v>21</v>
      </c>
      <c r="AL18" s="3"/>
    </row>
    <row r="19" spans="1:39" x14ac:dyDescent="0.35">
      <c r="A19" s="2">
        <v>2.1190000000000002</v>
      </c>
      <c r="B19" s="2"/>
      <c r="C19" s="2" t="s">
        <v>64</v>
      </c>
      <c r="D19" s="2" t="s">
        <v>65</v>
      </c>
      <c r="E19" s="2" t="s">
        <v>27</v>
      </c>
      <c r="F19" s="2" t="s">
        <v>28</v>
      </c>
      <c r="G19" s="2">
        <v>2024</v>
      </c>
      <c r="H19" s="2" t="s">
        <v>29</v>
      </c>
      <c r="I19" s="2">
        <v>43</v>
      </c>
      <c r="J19" s="3" t="str">
        <f t="shared" si="0"/>
        <v>A.E</v>
      </c>
      <c r="K19" s="2">
        <v>50</v>
      </c>
      <c r="L19" s="3" t="str">
        <f t="shared" si="1"/>
        <v>A.E</v>
      </c>
      <c r="M19" s="2">
        <v>50</v>
      </c>
      <c r="N19" s="3" t="str">
        <f t="shared" si="2"/>
        <v>A.E</v>
      </c>
      <c r="O19" s="2">
        <v>32</v>
      </c>
      <c r="P19" s="3" t="str">
        <f t="shared" si="3"/>
        <v>B.E</v>
      </c>
      <c r="Q19" s="2">
        <v>40</v>
      </c>
      <c r="R19" s="3" t="str">
        <f t="shared" si="4"/>
        <v>A.E</v>
      </c>
      <c r="S19" s="2">
        <v>55</v>
      </c>
      <c r="T19" s="3" t="str">
        <f t="shared" si="5"/>
        <v>A.E</v>
      </c>
      <c r="U19" s="2">
        <v>43</v>
      </c>
      <c r="V19" s="3" t="str">
        <f t="shared" si="6"/>
        <v>A.E</v>
      </c>
      <c r="W19" s="2"/>
      <c r="X19" s="3" t="str">
        <f t="shared" si="7"/>
        <v>B.E</v>
      </c>
      <c r="Y19" s="2"/>
      <c r="Z19" s="3" t="str">
        <f t="shared" si="8"/>
        <v>B.E</v>
      </c>
      <c r="AA19" s="5"/>
      <c r="AB19" s="3">
        <f t="shared" si="9"/>
        <v>313</v>
      </c>
      <c r="AC19" s="3">
        <f t="shared" si="10"/>
        <v>44.714285714285715</v>
      </c>
      <c r="AD19" s="3" t="str">
        <f t="shared" si="11"/>
        <v>A.E</v>
      </c>
      <c r="AE19" s="2">
        <v>33.299999999999997</v>
      </c>
      <c r="AF19" s="2">
        <v>38.1</v>
      </c>
      <c r="AG19" s="2">
        <v>28.6</v>
      </c>
      <c r="AH19" s="3">
        <f t="shared" si="12"/>
        <v>38.1</v>
      </c>
      <c r="AI19" s="2" t="s">
        <v>21</v>
      </c>
      <c r="AJ19" s="3">
        <f t="shared" si="13"/>
        <v>33.299999999999997</v>
      </c>
      <c r="AK19" s="2" t="s">
        <v>30</v>
      </c>
      <c r="AL19" s="3"/>
    </row>
    <row r="20" spans="1:39" x14ac:dyDescent="0.35">
      <c r="A20" s="2">
        <v>2.12</v>
      </c>
      <c r="B20" s="2"/>
      <c r="C20" s="2" t="s">
        <v>66</v>
      </c>
      <c r="D20" s="2" t="s">
        <v>67</v>
      </c>
      <c r="E20" s="2" t="s">
        <v>27</v>
      </c>
      <c r="F20" s="2" t="s">
        <v>28</v>
      </c>
      <c r="G20" s="2">
        <v>2024</v>
      </c>
      <c r="H20" s="2" t="s">
        <v>29</v>
      </c>
      <c r="I20" s="2">
        <v>53</v>
      </c>
      <c r="J20" s="3" t="str">
        <f t="shared" si="0"/>
        <v>A.E</v>
      </c>
      <c r="K20" s="2">
        <v>44</v>
      </c>
      <c r="L20" s="3" t="str">
        <f t="shared" si="1"/>
        <v>A.E</v>
      </c>
      <c r="M20" s="2">
        <v>54</v>
      </c>
      <c r="N20" s="3" t="str">
        <f t="shared" si="2"/>
        <v>A.E</v>
      </c>
      <c r="O20" s="2">
        <v>28</v>
      </c>
      <c r="P20" s="3" t="str">
        <f t="shared" si="3"/>
        <v>B.E</v>
      </c>
      <c r="Q20" s="2">
        <v>28</v>
      </c>
      <c r="R20" s="3" t="str">
        <f t="shared" si="4"/>
        <v>B.E</v>
      </c>
      <c r="S20" s="2">
        <v>60</v>
      </c>
      <c r="T20" s="3" t="str">
        <f t="shared" si="5"/>
        <v>M.E</v>
      </c>
      <c r="U20" s="2">
        <v>57</v>
      </c>
      <c r="V20" s="3" t="str">
        <f t="shared" si="6"/>
        <v>A.E</v>
      </c>
      <c r="W20" s="2"/>
      <c r="X20" s="3" t="str">
        <f t="shared" si="7"/>
        <v>B.E</v>
      </c>
      <c r="Y20" s="2"/>
      <c r="Z20" s="3" t="str">
        <f t="shared" si="8"/>
        <v>B.E</v>
      </c>
      <c r="AA20" s="5"/>
      <c r="AB20" s="3">
        <f t="shared" si="9"/>
        <v>324</v>
      </c>
      <c r="AC20" s="3">
        <f t="shared" si="10"/>
        <v>46.285714285714285</v>
      </c>
      <c r="AD20" s="3" t="str">
        <f t="shared" si="11"/>
        <v>A.E</v>
      </c>
      <c r="AE20" s="2">
        <v>30</v>
      </c>
      <c r="AF20" s="2">
        <v>35</v>
      </c>
      <c r="AG20" s="2">
        <v>35</v>
      </c>
      <c r="AH20" s="3">
        <f t="shared" si="12"/>
        <v>35</v>
      </c>
      <c r="AI20" s="4" t="s">
        <v>21</v>
      </c>
      <c r="AJ20" s="3">
        <f t="shared" si="13"/>
        <v>35</v>
      </c>
      <c r="AK20" s="4" t="s">
        <v>47</v>
      </c>
      <c r="AL20" s="3"/>
    </row>
    <row r="21" spans="1:39" x14ac:dyDescent="0.35">
      <c r="A21" s="2">
        <v>2.121</v>
      </c>
      <c r="B21" s="2"/>
      <c r="C21" s="2" t="s">
        <v>68</v>
      </c>
      <c r="D21" s="2" t="s">
        <v>69</v>
      </c>
      <c r="E21" s="2" t="s">
        <v>27</v>
      </c>
      <c r="F21" s="2" t="s">
        <v>28</v>
      </c>
      <c r="G21" s="2">
        <v>2024</v>
      </c>
      <c r="H21" s="2" t="s">
        <v>29</v>
      </c>
      <c r="I21" s="2">
        <v>43</v>
      </c>
      <c r="J21" s="3" t="str">
        <f t="shared" si="0"/>
        <v>A.E</v>
      </c>
      <c r="K21" s="2">
        <v>50</v>
      </c>
      <c r="L21" s="3" t="str">
        <f t="shared" si="1"/>
        <v>A.E</v>
      </c>
      <c r="M21" s="2">
        <v>56</v>
      </c>
      <c r="N21" s="3" t="str">
        <f t="shared" si="2"/>
        <v>A.E</v>
      </c>
      <c r="O21" s="2">
        <v>52</v>
      </c>
      <c r="P21" s="3" t="str">
        <f t="shared" si="3"/>
        <v>A.E</v>
      </c>
      <c r="Q21" s="2">
        <v>44</v>
      </c>
      <c r="R21" s="3" t="str">
        <f t="shared" si="4"/>
        <v>A.E</v>
      </c>
      <c r="S21" s="2">
        <v>55</v>
      </c>
      <c r="T21" s="3" t="str">
        <f t="shared" si="5"/>
        <v>A.E</v>
      </c>
      <c r="U21" s="2">
        <v>40</v>
      </c>
      <c r="V21" s="3" t="str">
        <f t="shared" si="6"/>
        <v>A.E</v>
      </c>
      <c r="W21" s="2"/>
      <c r="X21" s="3" t="str">
        <f t="shared" si="7"/>
        <v>B.E</v>
      </c>
      <c r="Y21" s="2"/>
      <c r="Z21" s="3" t="str">
        <f t="shared" si="8"/>
        <v>B.E</v>
      </c>
      <c r="AA21" s="5"/>
      <c r="AB21" s="3">
        <f t="shared" si="9"/>
        <v>340</v>
      </c>
      <c r="AC21" s="3">
        <f t="shared" si="10"/>
        <v>48.571428571428569</v>
      </c>
      <c r="AD21" s="3" t="str">
        <f t="shared" si="11"/>
        <v>A.E</v>
      </c>
      <c r="AE21" s="2">
        <v>36.4</v>
      </c>
      <c r="AF21" s="2">
        <v>36.4</v>
      </c>
      <c r="AG21" s="2">
        <v>27.3</v>
      </c>
      <c r="AH21" s="3">
        <f t="shared" si="12"/>
        <v>36.4</v>
      </c>
      <c r="AI21" s="4" t="s">
        <v>30</v>
      </c>
      <c r="AJ21" s="3">
        <f t="shared" si="13"/>
        <v>36.4</v>
      </c>
      <c r="AK21" s="2" t="s">
        <v>47</v>
      </c>
      <c r="AL21" s="3"/>
    </row>
    <row r="22" spans="1:39" x14ac:dyDescent="0.35">
      <c r="A22" s="2">
        <v>2.1219999999999999</v>
      </c>
      <c r="B22" s="2"/>
      <c r="C22" s="2" t="s">
        <v>70</v>
      </c>
      <c r="D22" s="2" t="s">
        <v>71</v>
      </c>
      <c r="E22" s="2" t="s">
        <v>27</v>
      </c>
      <c r="F22" s="2" t="s">
        <v>28</v>
      </c>
      <c r="G22" s="2">
        <v>2024</v>
      </c>
      <c r="H22" s="2" t="s">
        <v>29</v>
      </c>
      <c r="I22" s="2">
        <v>33</v>
      </c>
      <c r="J22" s="3" t="str">
        <f t="shared" si="0"/>
        <v>B.E</v>
      </c>
      <c r="K22" s="2">
        <v>36</v>
      </c>
      <c r="L22" s="3" t="str">
        <f t="shared" si="1"/>
        <v>B.E</v>
      </c>
      <c r="M22" s="2">
        <v>34</v>
      </c>
      <c r="N22" s="3" t="str">
        <f t="shared" si="2"/>
        <v>B.E</v>
      </c>
      <c r="O22" s="2">
        <v>34</v>
      </c>
      <c r="P22" s="3" t="str">
        <f t="shared" si="3"/>
        <v>B.E</v>
      </c>
      <c r="Q22" s="2">
        <v>32</v>
      </c>
      <c r="R22" s="3" t="str">
        <f t="shared" si="4"/>
        <v>B.E</v>
      </c>
      <c r="S22" s="2">
        <v>50</v>
      </c>
      <c r="T22" s="3" t="str">
        <f t="shared" si="5"/>
        <v>A.E</v>
      </c>
      <c r="U22" s="2">
        <v>20</v>
      </c>
      <c r="V22" s="3" t="str">
        <f t="shared" si="6"/>
        <v>B.E</v>
      </c>
      <c r="W22" s="2"/>
      <c r="X22" s="3" t="str">
        <f t="shared" si="7"/>
        <v>B.E</v>
      </c>
      <c r="Y22" s="2"/>
      <c r="Z22" s="3" t="str">
        <f t="shared" si="8"/>
        <v>B.E</v>
      </c>
      <c r="AA22" s="5"/>
      <c r="AB22" s="3">
        <f t="shared" si="9"/>
        <v>239</v>
      </c>
      <c r="AC22" s="3">
        <f t="shared" si="10"/>
        <v>34.142857142857146</v>
      </c>
      <c r="AD22" s="3" t="str">
        <f t="shared" si="11"/>
        <v>B.E</v>
      </c>
      <c r="AE22" s="2">
        <v>33.299999999999997</v>
      </c>
      <c r="AF22" s="2">
        <v>33.299999999999997</v>
      </c>
      <c r="AG22" s="2">
        <v>33.299999999999997</v>
      </c>
      <c r="AH22" s="3">
        <f t="shared" si="12"/>
        <v>33.299999999999997</v>
      </c>
      <c r="AI22" s="4" t="s">
        <v>47</v>
      </c>
      <c r="AJ22" s="3">
        <f t="shared" si="13"/>
        <v>33.299999999999997</v>
      </c>
      <c r="AK22" s="2" t="s">
        <v>47</v>
      </c>
      <c r="AL22" s="3"/>
    </row>
    <row r="23" spans="1:39" x14ac:dyDescent="0.35">
      <c r="A23" s="2">
        <v>2.1230000000000002</v>
      </c>
      <c r="B23" s="2"/>
      <c r="C23" s="2" t="s">
        <v>72</v>
      </c>
      <c r="D23" s="2" t="s">
        <v>73</v>
      </c>
      <c r="E23" s="2" t="s">
        <v>27</v>
      </c>
      <c r="F23" s="2" t="s">
        <v>28</v>
      </c>
      <c r="G23" s="2">
        <v>2024</v>
      </c>
      <c r="H23" s="2" t="s">
        <v>29</v>
      </c>
      <c r="I23" s="2">
        <v>43</v>
      </c>
      <c r="J23" s="3" t="str">
        <f t="shared" si="0"/>
        <v>A.E</v>
      </c>
      <c r="K23" s="2">
        <v>58</v>
      </c>
      <c r="L23" s="3" t="str">
        <f t="shared" si="1"/>
        <v>A.E</v>
      </c>
      <c r="M23" s="2">
        <v>66</v>
      </c>
      <c r="N23" s="3" t="str">
        <f t="shared" si="2"/>
        <v>M.E</v>
      </c>
      <c r="O23" s="2">
        <v>64</v>
      </c>
      <c r="P23" s="3" t="str">
        <f t="shared" si="3"/>
        <v>M.E</v>
      </c>
      <c r="Q23" s="2">
        <v>28</v>
      </c>
      <c r="R23" s="3" t="str">
        <f t="shared" si="4"/>
        <v>B.E</v>
      </c>
      <c r="S23" s="2">
        <v>50</v>
      </c>
      <c r="T23" s="3" t="str">
        <f t="shared" si="5"/>
        <v>A.E</v>
      </c>
      <c r="U23" s="2">
        <v>60</v>
      </c>
      <c r="V23" s="3" t="str">
        <f t="shared" si="6"/>
        <v>M.E</v>
      </c>
      <c r="W23" s="2"/>
      <c r="X23" s="3" t="str">
        <f t="shared" si="7"/>
        <v>B.E</v>
      </c>
      <c r="Y23" s="2"/>
      <c r="Z23" s="3" t="str">
        <f t="shared" si="8"/>
        <v>B.E</v>
      </c>
      <c r="AA23" s="5"/>
      <c r="AB23" s="3">
        <f t="shared" si="9"/>
        <v>369</v>
      </c>
      <c r="AC23" s="3">
        <f t="shared" si="10"/>
        <v>52.714285714285715</v>
      </c>
      <c r="AD23" s="3" t="str">
        <f t="shared" si="11"/>
        <v>A.E</v>
      </c>
      <c r="AE23" s="2">
        <v>34.6</v>
      </c>
      <c r="AF23" s="2">
        <v>34.6</v>
      </c>
      <c r="AG23" s="2">
        <v>30.8</v>
      </c>
      <c r="AH23" s="3">
        <f t="shared" si="12"/>
        <v>34.6</v>
      </c>
      <c r="AI23" s="4" t="s">
        <v>30</v>
      </c>
      <c r="AJ23" s="3">
        <f t="shared" si="13"/>
        <v>34.6</v>
      </c>
      <c r="AK23" s="2" t="s">
        <v>47</v>
      </c>
      <c r="AL23" s="3"/>
    </row>
    <row r="24" spans="1:39" x14ac:dyDescent="0.35">
      <c r="A24" s="2">
        <v>2.1240000000000001</v>
      </c>
      <c r="B24" s="2"/>
      <c r="C24" s="2" t="s">
        <v>74</v>
      </c>
      <c r="D24" s="2" t="s">
        <v>75</v>
      </c>
      <c r="E24" s="2" t="s">
        <v>27</v>
      </c>
      <c r="F24" s="2" t="s">
        <v>28</v>
      </c>
      <c r="G24" s="2">
        <v>2024</v>
      </c>
      <c r="H24" s="2" t="s">
        <v>29</v>
      </c>
      <c r="I24" s="2">
        <v>47</v>
      </c>
      <c r="J24" s="3" t="str">
        <f t="shared" si="0"/>
        <v>A.E</v>
      </c>
      <c r="K24" s="2">
        <v>62</v>
      </c>
      <c r="L24" s="3" t="str">
        <f t="shared" si="1"/>
        <v>M.E</v>
      </c>
      <c r="M24" s="2">
        <v>48</v>
      </c>
      <c r="N24" s="3" t="str">
        <f t="shared" si="2"/>
        <v>A.E</v>
      </c>
      <c r="O24" s="2">
        <v>56</v>
      </c>
      <c r="P24" s="3" t="str">
        <f t="shared" si="3"/>
        <v>A.E</v>
      </c>
      <c r="Q24" s="2">
        <v>64</v>
      </c>
      <c r="R24" s="3" t="str">
        <f t="shared" si="4"/>
        <v>M.E</v>
      </c>
      <c r="S24" s="2">
        <v>60</v>
      </c>
      <c r="T24" s="3" t="str">
        <f t="shared" si="5"/>
        <v>M.E</v>
      </c>
      <c r="U24" s="2">
        <v>50</v>
      </c>
      <c r="V24" s="3" t="str">
        <f t="shared" si="6"/>
        <v>A.E</v>
      </c>
      <c r="W24" s="2"/>
      <c r="X24" s="3" t="str">
        <f t="shared" si="7"/>
        <v>B.E</v>
      </c>
      <c r="Y24" s="2"/>
      <c r="Z24" s="3" t="str">
        <f t="shared" si="8"/>
        <v>B.E</v>
      </c>
      <c r="AA24" s="5"/>
      <c r="AB24" s="3">
        <f t="shared" si="9"/>
        <v>387</v>
      </c>
      <c r="AC24" s="3">
        <f t="shared" si="10"/>
        <v>55.285714285714285</v>
      </c>
      <c r="AD24" s="3" t="str">
        <f t="shared" si="11"/>
        <v>A.E</v>
      </c>
      <c r="AE24" s="2">
        <v>35.700000000000003</v>
      </c>
      <c r="AF24" s="2">
        <v>35.700000000000003</v>
      </c>
      <c r="AG24" s="2">
        <v>28.6</v>
      </c>
      <c r="AH24" s="3">
        <f t="shared" si="12"/>
        <v>35.700000000000003</v>
      </c>
      <c r="AI24" s="4" t="s">
        <v>30</v>
      </c>
      <c r="AJ24" s="3">
        <f t="shared" si="13"/>
        <v>35.700000000000003</v>
      </c>
      <c r="AK24" s="2" t="s">
        <v>47</v>
      </c>
      <c r="AL24" s="3"/>
    </row>
    <row r="25" spans="1:39" x14ac:dyDescent="0.35">
      <c r="A25" s="2">
        <v>2.125</v>
      </c>
      <c r="B25" s="2"/>
      <c r="C25" s="2" t="s">
        <v>76</v>
      </c>
      <c r="D25" s="2" t="s">
        <v>77</v>
      </c>
      <c r="E25" s="2" t="s">
        <v>27</v>
      </c>
      <c r="F25" s="2" t="s">
        <v>28</v>
      </c>
      <c r="G25" s="2">
        <v>2024</v>
      </c>
      <c r="H25" s="2" t="s">
        <v>29</v>
      </c>
      <c r="I25" s="2">
        <v>93</v>
      </c>
      <c r="J25" s="3" t="str">
        <f t="shared" si="0"/>
        <v>E.E</v>
      </c>
      <c r="K25" s="2">
        <v>78</v>
      </c>
      <c r="L25" s="3" t="str">
        <f t="shared" si="1"/>
        <v>M.E</v>
      </c>
      <c r="M25" s="2">
        <v>68</v>
      </c>
      <c r="N25" s="3" t="str">
        <f t="shared" si="2"/>
        <v>M.E</v>
      </c>
      <c r="O25" s="2">
        <v>72</v>
      </c>
      <c r="P25" s="3" t="str">
        <f t="shared" si="3"/>
        <v>M.E</v>
      </c>
      <c r="Q25" s="2">
        <v>84</v>
      </c>
      <c r="R25" s="3" t="str">
        <f t="shared" si="4"/>
        <v>E.E</v>
      </c>
      <c r="S25" s="2">
        <v>75</v>
      </c>
      <c r="T25" s="3" t="str">
        <f t="shared" si="5"/>
        <v>M.E</v>
      </c>
      <c r="U25" s="2">
        <v>77</v>
      </c>
      <c r="V25" s="3" t="str">
        <f t="shared" si="6"/>
        <v>M.E</v>
      </c>
      <c r="W25" s="2"/>
      <c r="X25" s="3" t="str">
        <f t="shared" si="7"/>
        <v>B.E</v>
      </c>
      <c r="Y25" s="2"/>
      <c r="Z25" s="3" t="str">
        <f t="shared" si="8"/>
        <v>B.E</v>
      </c>
      <c r="AA25" s="5"/>
      <c r="AB25" s="3">
        <f t="shared" si="9"/>
        <v>547</v>
      </c>
      <c r="AC25" s="3">
        <f t="shared" si="10"/>
        <v>78.142857142857139</v>
      </c>
      <c r="AD25" s="3" t="str">
        <f t="shared" si="11"/>
        <v>M.E</v>
      </c>
      <c r="AE25" s="2">
        <v>37.799999999999997</v>
      </c>
      <c r="AF25" s="2">
        <v>37.799999999999997</v>
      </c>
      <c r="AG25" s="2">
        <v>24.3</v>
      </c>
      <c r="AH25" s="3">
        <f t="shared" si="12"/>
        <v>37.799999999999997</v>
      </c>
      <c r="AI25" s="4" t="s">
        <v>30</v>
      </c>
      <c r="AJ25" s="3">
        <f t="shared" si="13"/>
        <v>37.799999999999997</v>
      </c>
      <c r="AK25" s="2" t="s">
        <v>47</v>
      </c>
      <c r="AL25" s="3"/>
    </row>
    <row r="26" spans="1:39" x14ac:dyDescent="0.3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5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</row>
    <row r="27" spans="1:39" x14ac:dyDescent="0.3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5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</row>
    <row r="28" spans="1:39" x14ac:dyDescent="0.3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5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</row>
    <row r="29" spans="1:39" x14ac:dyDescent="0.3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5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</row>
    <row r="30" spans="1:39" s="3" customFormat="1" ht="15.5" x14ac:dyDescent="0.35">
      <c r="A30" s="8" t="s">
        <v>78</v>
      </c>
      <c r="B30" s="8"/>
      <c r="C30" s="9"/>
      <c r="D30" s="10"/>
      <c r="E30" s="10"/>
      <c r="F30" s="10"/>
      <c r="G30" s="10"/>
      <c r="H30" s="10"/>
      <c r="I30" s="11">
        <f>SUM(I2:I25)</f>
        <v>1346</v>
      </c>
      <c r="J30" s="11"/>
      <c r="K30" s="11">
        <f>SUM(K2:K25)</f>
        <v>1406</v>
      </c>
      <c r="L30" s="11"/>
      <c r="M30" s="11">
        <f>SUM(M2:M25)</f>
        <v>1320</v>
      </c>
      <c r="N30" s="11"/>
      <c r="O30" s="11">
        <f>SUM(O2:O25)</f>
        <v>1246</v>
      </c>
      <c r="P30" s="11"/>
      <c r="Q30" s="11">
        <f>SUM(Q2:Q25)</f>
        <v>1218</v>
      </c>
      <c r="R30" s="11"/>
      <c r="S30" s="11">
        <f>SUM(S2:S25)</f>
        <v>1480</v>
      </c>
      <c r="T30" s="11"/>
      <c r="U30" s="11">
        <f>SUM(U2:U25)</f>
        <v>1157</v>
      </c>
      <c r="V30" s="11"/>
      <c r="W30" s="11">
        <f>SUM(W2:W25)</f>
        <v>0</v>
      </c>
      <c r="X30" s="11"/>
      <c r="Y30" s="11">
        <f>SUM(Y2:Y25)</f>
        <v>0</v>
      </c>
      <c r="Z30" s="11"/>
      <c r="AA30" s="11"/>
      <c r="AB30" s="11">
        <f>SUM(AB2:AB25)</f>
        <v>9173</v>
      </c>
      <c r="AC30" s="11">
        <f>SUM(AC2:AC25)</f>
        <v>1310.4285714285716</v>
      </c>
      <c r="AD30" s="11"/>
      <c r="AE30" s="12">
        <f>AVERAGE(AE2:AE25)</f>
        <v>36.091666666666661</v>
      </c>
      <c r="AF30" s="12">
        <f t="shared" ref="AF30:AG30" si="14">AVERAGE(AF2:AF25)</f>
        <v>35.24583333333333</v>
      </c>
      <c r="AG30" s="12">
        <f t="shared" si="14"/>
        <v>28.658333333333328</v>
      </c>
      <c r="AM30" s="13"/>
    </row>
    <row r="31" spans="1:39" s="3" customFormat="1" ht="15.5" x14ac:dyDescent="0.35">
      <c r="A31" s="14" t="s">
        <v>79</v>
      </c>
      <c r="B31" s="14"/>
      <c r="C31" s="15"/>
      <c r="D31" s="16"/>
      <c r="E31" s="16"/>
      <c r="F31" s="16"/>
      <c r="G31" s="16"/>
      <c r="H31" s="16"/>
      <c r="I31" s="17">
        <f>AVERAGE(I2:I25)</f>
        <v>56.083333333333336</v>
      </c>
      <c r="J31" s="17" t="str">
        <f t="shared" ref="J31" si="15">IF(I31&lt;40, "B.E", IF(I31&lt;60, "A.E", IF(I31&lt;80, "M.E", IF(I31&lt;=100, "E.E", "Invalid"))))</f>
        <v>A.E</v>
      </c>
      <c r="K31" s="17">
        <f>AVERAGE(K2:K25)</f>
        <v>58.583333333333336</v>
      </c>
      <c r="L31" s="17" t="str">
        <f t="shared" ref="L31" si="16">IF(K31&lt;40, "B.E", IF(K31&lt;60, "A.E", IF(K31&lt;80, "M.E", IF(K31&lt;=100, "E.E", "Invalid"))))</f>
        <v>A.E</v>
      </c>
      <c r="M31" s="17">
        <f>AVERAGE(M2:M25)</f>
        <v>55</v>
      </c>
      <c r="N31" s="17" t="str">
        <f t="shared" ref="N31" si="17">IF(M31&lt;40, "B.E", IF(M31&lt;60, "A.E", IF(M31&lt;80, "M.E", IF(M31&lt;=100, "E.E", "Invalid"))))</f>
        <v>A.E</v>
      </c>
      <c r="O31" s="17">
        <f>AVERAGE(O2:O25)</f>
        <v>51.916666666666664</v>
      </c>
      <c r="P31" s="17" t="str">
        <f t="shared" ref="P31" si="18">IF(O31&lt;40, "B.E", IF(O31&lt;60, "A.E", IF(O31&lt;80, "M.E", IF(O31&lt;=100, "E.E", "Invalid"))))</f>
        <v>A.E</v>
      </c>
      <c r="Q31" s="17">
        <f>AVERAGE(Q2:Q25)</f>
        <v>50.75</v>
      </c>
      <c r="R31" s="17" t="str">
        <f t="shared" ref="R31" si="19">IF(Q31&lt;40, "B.E", IF(Q31&lt;60, "A.E", IF(Q31&lt;80, "M.E", IF(Q31&lt;=100, "E.E", "Invalid"))))</f>
        <v>A.E</v>
      </c>
      <c r="S31" s="17">
        <f>AVERAGE(S2:S25)</f>
        <v>61.666666666666664</v>
      </c>
      <c r="T31" s="17" t="str">
        <f t="shared" ref="T31" si="20">IF(S31&lt;40, "B.E", IF(S31&lt;60, "A.E", IF(S31&lt;80, "M.E", IF(S31&lt;=100, "E.E", "Invalid"))))</f>
        <v>M.E</v>
      </c>
      <c r="U31" s="17">
        <f>AVERAGE(U2:U25)</f>
        <v>48.208333333333336</v>
      </c>
      <c r="V31" s="17" t="str">
        <f t="shared" ref="V31" si="21">IF(U31&lt;40, "B.E", IF(U31&lt;60, "A.E", IF(U31&lt;80, "M.E", IF(U31&lt;=100, "E.E", "Invalid"))))</f>
        <v>A.E</v>
      </c>
      <c r="W31" s="17" t="e">
        <f>AVERAGE(W2:W25)</f>
        <v>#DIV/0!</v>
      </c>
      <c r="X31" s="17" t="e">
        <f t="shared" ref="X31" si="22">IF(W31&lt;40, "B.E", IF(W31&lt;60, "A.E", IF(W31&lt;80, "M.E", IF(W31&lt;=100, "E.E", "Invalid"))))</f>
        <v>#DIV/0!</v>
      </c>
      <c r="Y31" s="17" t="e">
        <f>AVERAGE(Y2:Y25)</f>
        <v>#DIV/0!</v>
      </c>
      <c r="Z31" s="17" t="e">
        <f t="shared" ref="Z31" si="23">IF(Y31&lt;40, "B.E", IF(Y31&lt;60, "A.E", IF(Y31&lt;80, "M.E", IF(Y31&lt;=100, "E.E", "Invalid"))))</f>
        <v>#DIV/0!</v>
      </c>
      <c r="AA31" s="17"/>
      <c r="AB31" s="17">
        <f>AVERAGE(AB2:AB25)</f>
        <v>382.20833333333331</v>
      </c>
      <c r="AC31" s="17">
        <f>AVERAGE(AC2:AC25)</f>
        <v>54.601190476190482</v>
      </c>
      <c r="AD31" s="17" t="str">
        <f t="shared" ref="AD31" si="24">IF(AC31&lt;40, "B.E", IF(AC31&lt;60, "A.E", IF(AC31&lt;80, "M.E", IF(AC31&lt;=100, "E.E", "Invalid"))))</f>
        <v>A.E</v>
      </c>
      <c r="AM31" s="13"/>
    </row>
    <row r="32" spans="1:39" s="3" customFormat="1" ht="15.5" x14ac:dyDescent="0.35">
      <c r="A32" s="18"/>
      <c r="B32" s="18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20"/>
      <c r="AB32" s="19"/>
      <c r="AC32" s="19"/>
      <c r="AD32" s="19"/>
      <c r="AM32" s="13"/>
    </row>
    <row r="33" spans="1:39" s="3" customFormat="1" ht="15.5" x14ac:dyDescent="0.35">
      <c r="A33" s="21" t="s">
        <v>80</v>
      </c>
      <c r="B33" s="21"/>
      <c r="C33" s="21"/>
      <c r="D33" s="22"/>
      <c r="E33" s="22"/>
      <c r="F33" s="22"/>
      <c r="G33" s="22"/>
      <c r="H33" s="22"/>
      <c r="I33" s="23">
        <f>RANK(I31, $I$31:$U$31)</f>
        <v>3</v>
      </c>
      <c r="J33" s="23"/>
      <c r="K33" s="23">
        <f>RANK(K31, $I$31:$U$31)</f>
        <v>2</v>
      </c>
      <c r="L33" s="23"/>
      <c r="M33" s="23">
        <f>RANK(M31, $I$31:$U$31)</f>
        <v>4</v>
      </c>
      <c r="N33" s="23"/>
      <c r="O33" s="23">
        <f>RANK(O31, $I$31:$U$31)</f>
        <v>5</v>
      </c>
      <c r="P33" s="23"/>
      <c r="Q33" s="23">
        <f>RANK(Q31, $I$31:$U$31)</f>
        <v>6</v>
      </c>
      <c r="R33" s="23"/>
      <c r="S33" s="23">
        <f>RANK(S31, $I$31:$U$31)</f>
        <v>1</v>
      </c>
      <c r="T33" s="23"/>
      <c r="U33" s="23">
        <f>RANK(U31, $I$31:$U$31)</f>
        <v>7</v>
      </c>
      <c r="V33" s="23"/>
      <c r="W33" s="23"/>
      <c r="X33" s="23"/>
      <c r="Y33" s="23"/>
      <c r="Z33" s="23"/>
      <c r="AA33" s="20"/>
      <c r="AB33" s="19"/>
      <c r="AC33" s="19"/>
      <c r="AD33" s="19"/>
      <c r="AM33" s="13"/>
    </row>
    <row r="34" spans="1:39" x14ac:dyDescent="0.3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5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</row>
    <row r="35" spans="1:39" x14ac:dyDescent="0.3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5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</row>
    <row r="36" spans="1:39" x14ac:dyDescent="0.35">
      <c r="A36" s="3"/>
      <c r="B36" s="3"/>
      <c r="C36" s="24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5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</row>
    <row r="37" spans="1:39" ht="18" x14ac:dyDescent="0.4">
      <c r="A37" s="25" t="s">
        <v>81</v>
      </c>
      <c r="B37" s="25"/>
      <c r="C37" s="26"/>
      <c r="D37" s="3"/>
      <c r="E37" s="3"/>
      <c r="F37" s="3"/>
      <c r="G37" s="3"/>
      <c r="H37" s="3"/>
      <c r="I37" s="27" t="s">
        <v>82</v>
      </c>
      <c r="J37" s="27"/>
      <c r="K37" s="28" t="str">
        <f>I1</f>
        <v>Mathematics</v>
      </c>
      <c r="L37" s="28" t="str">
        <f>K1</f>
        <v>English</v>
      </c>
      <c r="M37" s="28" t="str">
        <f>M1</f>
        <v>Kiswahili</v>
      </c>
      <c r="N37" s="28" t="str">
        <f>O1</f>
        <v>Science and Technology</v>
      </c>
      <c r="O37" s="28" t="str">
        <f>Q1</f>
        <v>Agriculture and Nutrition</v>
      </c>
      <c r="P37" s="28" t="str">
        <f>S1</f>
        <v>Creative Arts</v>
      </c>
      <c r="Q37" s="28" t="str">
        <f>U1</f>
        <v>Social Studies</v>
      </c>
      <c r="R37" s="3"/>
      <c r="S37" s="3"/>
      <c r="T37" s="3"/>
      <c r="U37" s="3"/>
      <c r="V37" s="3"/>
      <c r="W37" s="3"/>
      <c r="X37" s="3"/>
      <c r="Y37" s="3"/>
      <c r="Z37" s="3"/>
      <c r="AA37" s="5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</row>
    <row r="38" spans="1:39" ht="18.5" x14ac:dyDescent="0.45">
      <c r="A38" s="29" t="s">
        <v>83</v>
      </c>
      <c r="B38" s="29"/>
      <c r="C38" s="29"/>
      <c r="D38" s="3"/>
      <c r="E38" s="3"/>
      <c r="F38" s="3"/>
      <c r="G38" s="3"/>
      <c r="H38" s="3"/>
      <c r="I38" s="30" t="s">
        <v>83</v>
      </c>
      <c r="J38" s="30"/>
      <c r="K38" s="31"/>
      <c r="L38" s="31"/>
      <c r="M38" s="31"/>
      <c r="N38" s="31"/>
      <c r="O38" s="31"/>
      <c r="P38" s="31"/>
      <c r="Q38" s="31"/>
      <c r="R38" s="3"/>
      <c r="S38" s="3"/>
      <c r="T38" s="3"/>
      <c r="U38" s="3"/>
      <c r="V38" s="3"/>
      <c r="W38" s="3"/>
      <c r="X38" s="3"/>
      <c r="Y38" s="3"/>
      <c r="Z38" s="3"/>
      <c r="AA38" s="5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</row>
    <row r="39" spans="1:39" ht="18.5" x14ac:dyDescent="0.45">
      <c r="A39" s="25" t="s">
        <v>84</v>
      </c>
      <c r="B39" s="25"/>
      <c r="C39" s="2"/>
      <c r="D39" s="32">
        <f>COUNTIF($AD$2:$AD$25, "E.E")</f>
        <v>0</v>
      </c>
      <c r="E39" s="3"/>
      <c r="F39" s="3"/>
      <c r="G39" s="3"/>
      <c r="H39" s="3"/>
      <c r="I39" s="27" t="s">
        <v>84</v>
      </c>
      <c r="J39" s="27"/>
      <c r="K39" s="33">
        <f>COUNTIF($J$2:$J$25, "E.E")</f>
        <v>4</v>
      </c>
      <c r="L39" s="33">
        <f>COUNTIF($L$2:$L$25, "E.E")</f>
        <v>3</v>
      </c>
      <c r="M39" s="33">
        <f>COUNTIF($N$2:$N$25, "E.E")</f>
        <v>0</v>
      </c>
      <c r="N39" s="33">
        <f>COUNTIF($P$2:$P$25, "E.E")</f>
        <v>0</v>
      </c>
      <c r="O39" s="33">
        <f>COUNTIF($R$2:$R$25, "E.E")</f>
        <v>3</v>
      </c>
      <c r="P39" s="33">
        <f>COUNTIF($T$2:$T$25, "E.E")</f>
        <v>4</v>
      </c>
      <c r="Q39" s="33">
        <f>COUNTIF($V$2:$V$25, "E.E")</f>
        <v>0</v>
      </c>
      <c r="R39" s="3"/>
      <c r="S39" s="3"/>
      <c r="T39" s="3"/>
      <c r="U39" s="3"/>
      <c r="V39" s="3"/>
      <c r="W39" s="3"/>
      <c r="X39" s="3"/>
      <c r="Y39" s="3"/>
      <c r="Z39" s="3"/>
      <c r="AA39" s="5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</row>
    <row r="40" spans="1:39" ht="18.5" x14ac:dyDescent="0.45">
      <c r="A40" s="34" t="s">
        <v>85</v>
      </c>
      <c r="B40" s="34"/>
      <c r="C40" s="2"/>
      <c r="D40" s="35">
        <f>COUNTIF($AD$2:$AD$25, "M.E")</f>
        <v>8</v>
      </c>
      <c r="E40" s="3"/>
      <c r="F40" s="3"/>
      <c r="G40" s="3"/>
      <c r="H40" s="3"/>
      <c r="I40" s="36" t="s">
        <v>85</v>
      </c>
      <c r="J40" s="36"/>
      <c r="K40" s="37">
        <f>COUNTIF($J$2:$J$25, "M.E")</f>
        <v>4</v>
      </c>
      <c r="L40" s="37">
        <f>COUNTIF($L$2:$L$25, "M.E")</f>
        <v>8</v>
      </c>
      <c r="M40" s="37">
        <f>COUNTIF($N$2:$N$25, "M.E")</f>
        <v>10</v>
      </c>
      <c r="N40" s="37">
        <f>COUNTIF($P$2:$P$25, "M.E")</f>
        <v>10</v>
      </c>
      <c r="O40" s="37">
        <f>COUNTIF($R$2:$R$25, "M.E")</f>
        <v>6</v>
      </c>
      <c r="P40" s="37">
        <f>COUNTIF($T$2:$T$25, "M.E")</f>
        <v>11</v>
      </c>
      <c r="Q40" s="37">
        <f>COUNTIF($V$2:$V$25, "M.E")</f>
        <v>6</v>
      </c>
      <c r="R40" s="3"/>
      <c r="S40" s="3"/>
      <c r="T40" s="3"/>
      <c r="U40" s="3"/>
      <c r="V40" s="3"/>
      <c r="W40" s="3"/>
      <c r="X40" s="3"/>
      <c r="Y40" s="3"/>
      <c r="Z40" s="3"/>
      <c r="AA40" s="5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</row>
    <row r="41" spans="1:39" ht="18.5" x14ac:dyDescent="0.45">
      <c r="A41" s="25" t="s">
        <v>86</v>
      </c>
      <c r="B41" s="25"/>
      <c r="C41" s="2"/>
      <c r="D41" s="38">
        <f>COUNTIF($AD$2:$AD$25, "A.E")</f>
        <v>13</v>
      </c>
      <c r="E41" s="3"/>
      <c r="F41" s="3"/>
      <c r="G41" s="3"/>
      <c r="H41" s="3"/>
      <c r="I41" s="27" t="s">
        <v>86</v>
      </c>
      <c r="J41" s="27"/>
      <c r="K41" s="39">
        <f>COUNTIF($J$2:$J$25, "A.E")</f>
        <v>12</v>
      </c>
      <c r="L41" s="39">
        <f>COUNTIF($L$2:$L$25, "A.E")</f>
        <v>11</v>
      </c>
      <c r="M41" s="39">
        <f>COUNTIF($N$2:$N$25, "A.E")</f>
        <v>10</v>
      </c>
      <c r="N41" s="39">
        <f>COUNTIF($P$2:$P$25, "A.E")</f>
        <v>8</v>
      </c>
      <c r="O41" s="39">
        <f>COUNTIF($R$2:$R$25, "A.E")</f>
        <v>7</v>
      </c>
      <c r="P41" s="39">
        <f>COUNTIF($T$2:$T$25, "A.E")</f>
        <v>7</v>
      </c>
      <c r="Q41" s="39">
        <f>COUNTIF($V$2:$V$25, "A.E")</f>
        <v>11</v>
      </c>
      <c r="R41" s="3"/>
      <c r="S41" s="3"/>
      <c r="T41" s="3"/>
      <c r="U41" s="3"/>
      <c r="V41" s="3"/>
      <c r="W41" s="3"/>
      <c r="X41" s="3"/>
      <c r="Y41" s="3"/>
      <c r="Z41" s="3"/>
      <c r="AA41" s="5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</row>
    <row r="42" spans="1:39" ht="18.5" x14ac:dyDescent="0.45">
      <c r="A42" s="34" t="s">
        <v>87</v>
      </c>
      <c r="B42" s="34"/>
      <c r="C42" s="2"/>
      <c r="D42" s="40">
        <f>COUNTIF($AD$2:$AD$25, "B.E")</f>
        <v>3</v>
      </c>
      <c r="E42" s="3"/>
      <c r="F42" s="3"/>
      <c r="G42" s="3"/>
      <c r="H42" s="3"/>
      <c r="I42" s="36" t="s">
        <v>87</v>
      </c>
      <c r="J42" s="36"/>
      <c r="K42" s="41">
        <f>COUNTIF($J$2:$J$25, "B.E")</f>
        <v>4</v>
      </c>
      <c r="L42" s="41">
        <f>COUNTIF($L$2:$L$25, "B.E")</f>
        <v>2</v>
      </c>
      <c r="M42" s="41">
        <f>COUNTIF($N$2:$N$25, "B.E")</f>
        <v>4</v>
      </c>
      <c r="N42" s="41">
        <f>COUNTIF($P$2:$P$25, "B.E")</f>
        <v>6</v>
      </c>
      <c r="O42" s="41">
        <f>COUNTIF($R$2:$R$25, "B.E")</f>
        <v>8</v>
      </c>
      <c r="P42" s="41">
        <f>COUNTIF($T$2:$T$25, "B.E")</f>
        <v>2</v>
      </c>
      <c r="Q42" s="41">
        <f>COUNTIF($V$2:$V$25, "B.E")</f>
        <v>7</v>
      </c>
      <c r="R42" s="3"/>
      <c r="S42" s="3"/>
      <c r="T42" s="3"/>
      <c r="U42" s="3"/>
      <c r="V42" s="3"/>
      <c r="W42" s="3"/>
      <c r="X42" s="3"/>
      <c r="Y42" s="3"/>
      <c r="Z42" s="3"/>
      <c r="AA42" s="5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</row>
    <row r="43" spans="1:39" x14ac:dyDescent="0.3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5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</row>
    <row r="44" spans="1:39" x14ac:dyDescent="0.3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5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</row>
    <row r="45" spans="1:39" x14ac:dyDescent="0.3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5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</row>
    <row r="46" spans="1:39" ht="18" x14ac:dyDescent="0.4">
      <c r="A46" s="42" t="s">
        <v>81</v>
      </c>
      <c r="B46" s="42"/>
      <c r="C46" s="42"/>
      <c r="D46" s="43" t="s">
        <v>17</v>
      </c>
      <c r="E46" s="43" t="s">
        <v>18</v>
      </c>
      <c r="F46" s="43" t="s">
        <v>19</v>
      </c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5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</row>
    <row r="47" spans="1:39" ht="18" x14ac:dyDescent="0.4">
      <c r="A47" s="31"/>
      <c r="B47" s="31"/>
      <c r="C47" s="31"/>
      <c r="D47" s="44">
        <f>AB31</f>
        <v>382.20833333333331</v>
      </c>
      <c r="E47" s="44">
        <f>AC31</f>
        <v>54.601190476190482</v>
      </c>
      <c r="F47" s="45" t="str">
        <f>AD31</f>
        <v>A.E</v>
      </c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5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</row>
    <row r="48" spans="1:39" x14ac:dyDescent="0.3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5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</row>
    <row r="49" spans="1:38" x14ac:dyDescent="0.3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5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</row>
    <row r="50" spans="1:38" ht="15.5" x14ac:dyDescent="0.35">
      <c r="A50" s="46" t="s">
        <v>88</v>
      </c>
      <c r="B50" s="46"/>
      <c r="C50" s="46"/>
      <c r="D50" s="19"/>
      <c r="E50" s="19"/>
      <c r="F50" s="19"/>
      <c r="G50" s="19"/>
      <c r="H50" s="19"/>
      <c r="I50" s="19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5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</row>
    <row r="51" spans="1:38" ht="15.5" x14ac:dyDescent="0.35">
      <c r="A51" s="47" t="s">
        <v>89</v>
      </c>
      <c r="B51" s="47"/>
      <c r="C51" s="47"/>
      <c r="D51" s="48" t="s">
        <v>90</v>
      </c>
      <c r="E51" s="48" t="s">
        <v>91</v>
      </c>
      <c r="F51" s="48" t="s">
        <v>92</v>
      </c>
      <c r="G51" s="19"/>
      <c r="H51" s="19"/>
      <c r="I51" s="19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5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</row>
    <row r="52" spans="1:38" ht="15.5" x14ac:dyDescent="0.35">
      <c r="A52" s="49" t="s">
        <v>93</v>
      </c>
      <c r="B52" s="49"/>
      <c r="C52" s="18"/>
      <c r="D52" s="19">
        <f>COUNTIFS(AD:AD, "E.E", AI:AI, "STEM")</f>
        <v>0</v>
      </c>
      <c r="E52" s="19">
        <f>COUNTIFS(AD:AD, "E.E", AI:AI, "SSB")</f>
        <v>0</v>
      </c>
      <c r="F52" s="19">
        <f>COUNTIFS(AD:AD, "E.E", AI:AI, "ARTS")</f>
        <v>0</v>
      </c>
      <c r="G52" s="19"/>
      <c r="H52" s="19"/>
      <c r="I52" s="19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5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</row>
    <row r="53" spans="1:38" ht="15.5" x14ac:dyDescent="0.35">
      <c r="A53" s="50"/>
      <c r="B53" s="18"/>
      <c r="C53" s="18"/>
      <c r="D53" s="19"/>
      <c r="E53" s="19"/>
      <c r="F53" s="19"/>
      <c r="G53" s="19"/>
      <c r="H53" s="19"/>
      <c r="I53" s="19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5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</row>
    <row r="54" spans="1:38" ht="15.5" x14ac:dyDescent="0.35">
      <c r="A54" s="51" t="s">
        <v>94</v>
      </c>
      <c r="B54" s="51"/>
      <c r="C54" s="51"/>
      <c r="D54" s="52" t="s">
        <v>90</v>
      </c>
      <c r="E54" s="52" t="s">
        <v>91</v>
      </c>
      <c r="F54" s="52" t="s">
        <v>92</v>
      </c>
      <c r="G54" s="19"/>
      <c r="H54" s="19"/>
      <c r="I54" s="19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5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</row>
    <row r="55" spans="1:38" ht="15.5" x14ac:dyDescent="0.35">
      <c r="A55" s="53" t="s">
        <v>93</v>
      </c>
      <c r="B55" s="53"/>
      <c r="C55" s="53"/>
      <c r="D55" s="19">
        <f>COUNTIFS(AD:AD, "M.E", AI:AI, "STEM")</f>
        <v>5</v>
      </c>
      <c r="E55" s="19">
        <f>COUNTIFS(AD:AD, "M.E", AI:AI, "SSB")</f>
        <v>3</v>
      </c>
      <c r="F55" s="19">
        <f>COUNTIFS(AD:AD, "M.E", AI:AI, "ARTS")</f>
        <v>0</v>
      </c>
      <c r="G55" s="19"/>
      <c r="H55" s="19"/>
      <c r="I55" s="19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5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</row>
    <row r="56" spans="1:38" ht="15.5" x14ac:dyDescent="0.35">
      <c r="A56" s="50"/>
      <c r="B56" s="18"/>
      <c r="C56" s="18"/>
      <c r="D56" s="19"/>
      <c r="E56" s="19"/>
      <c r="F56" s="19"/>
      <c r="G56" s="19"/>
      <c r="H56" s="19"/>
      <c r="I56" s="19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5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</row>
    <row r="57" spans="1:38" ht="15.5" x14ac:dyDescent="0.35">
      <c r="A57" s="54" t="s">
        <v>95</v>
      </c>
      <c r="B57" s="54"/>
      <c r="C57" s="54"/>
      <c r="D57" s="55" t="s">
        <v>90</v>
      </c>
      <c r="E57" s="55" t="s">
        <v>91</v>
      </c>
      <c r="F57" s="55" t="s">
        <v>92</v>
      </c>
      <c r="G57" s="19"/>
      <c r="H57" s="19"/>
      <c r="I57" s="19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5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</row>
    <row r="58" spans="1:38" ht="15.5" x14ac:dyDescent="0.35">
      <c r="A58" s="53" t="s">
        <v>93</v>
      </c>
      <c r="B58" s="53"/>
      <c r="C58" s="53"/>
      <c r="D58" s="19">
        <f>COUNTIFS(AD:AD, "A.E", AI:AI, "STEM")</f>
        <v>10</v>
      </c>
      <c r="E58" s="19">
        <f>COUNTIFS(AD:AD, "A.E", AI:AI, "SSB")</f>
        <v>3</v>
      </c>
      <c r="F58" s="19">
        <f>COUNTIFS(AD:AD, "A.E", AI:AI, "ARTS")</f>
        <v>0</v>
      </c>
      <c r="G58" s="19"/>
      <c r="H58" s="19"/>
      <c r="I58" s="19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5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</row>
    <row r="59" spans="1:38" ht="15.5" x14ac:dyDescent="0.35">
      <c r="A59" s="50"/>
      <c r="B59" s="18"/>
      <c r="C59" s="18"/>
      <c r="D59" s="19"/>
      <c r="E59" s="19"/>
      <c r="F59" s="19"/>
      <c r="G59" s="19"/>
      <c r="H59" s="19"/>
      <c r="I59" s="19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5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</row>
    <row r="60" spans="1:38" ht="15.5" x14ac:dyDescent="0.35">
      <c r="A60" s="56" t="s">
        <v>96</v>
      </c>
      <c r="B60" s="56"/>
      <c r="C60" s="56"/>
      <c r="D60" s="57" t="s">
        <v>90</v>
      </c>
      <c r="E60" s="57" t="s">
        <v>91</v>
      </c>
      <c r="F60" s="57" t="s">
        <v>92</v>
      </c>
      <c r="G60" s="19"/>
      <c r="H60" s="19"/>
      <c r="I60" s="19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5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</row>
    <row r="61" spans="1:38" ht="15.5" x14ac:dyDescent="0.35">
      <c r="A61" s="53" t="s">
        <v>93</v>
      </c>
      <c r="B61" s="53"/>
      <c r="C61" s="53"/>
      <c r="D61" s="19">
        <f>COUNTIFS(AD:AD, "B.E", AI:AI, "STEM")</f>
        <v>2</v>
      </c>
      <c r="E61" s="19">
        <f>COUNTIFS(AD:AD, "B.E", AI:AI, "SSB")</f>
        <v>0</v>
      </c>
      <c r="F61" s="19">
        <f>COUNTIFS(AD:AD, "B.E", AI:AI, "ARTS")</f>
        <v>1</v>
      </c>
      <c r="G61" s="19"/>
      <c r="H61" s="19"/>
      <c r="I61" s="19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5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</row>
    <row r="62" spans="1:38" ht="15.5" x14ac:dyDescent="0.35">
      <c r="A62" s="50"/>
      <c r="B62" s="18"/>
      <c r="C62" s="18"/>
      <c r="D62" s="19"/>
      <c r="E62" s="19"/>
      <c r="F62" s="19"/>
      <c r="G62" s="19"/>
      <c r="H62" s="19"/>
      <c r="I62" s="19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5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</row>
    <row r="63" spans="1:38" ht="15.5" x14ac:dyDescent="0.35">
      <c r="A63" s="50"/>
      <c r="B63" s="18"/>
      <c r="C63" s="18"/>
      <c r="D63" s="19"/>
      <c r="E63" s="19"/>
      <c r="F63" s="19"/>
      <c r="G63" s="19"/>
      <c r="H63" s="19"/>
      <c r="I63" s="19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5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</row>
    <row r="64" spans="1:38" ht="15.5" x14ac:dyDescent="0.35">
      <c r="A64" s="58" t="s">
        <v>97</v>
      </c>
      <c r="B64" s="58"/>
      <c r="C64" s="58"/>
      <c r="D64" s="59" t="s">
        <v>90</v>
      </c>
      <c r="E64" s="59" t="s">
        <v>91</v>
      </c>
      <c r="F64" s="59" t="s">
        <v>98</v>
      </c>
      <c r="G64" s="19"/>
      <c r="H64" s="19"/>
      <c r="I64" s="19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5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</row>
    <row r="65" spans="1:38" ht="18.5" x14ac:dyDescent="0.45">
      <c r="A65" s="19"/>
      <c r="B65" s="3"/>
      <c r="C65" s="3"/>
      <c r="D65" s="32">
        <f>COUNTIF($AI$2:$AI$25, "STEM")</f>
        <v>17</v>
      </c>
      <c r="E65" s="32">
        <f>COUNTIF($AI$2:$AI$25, "SSB")</f>
        <v>6</v>
      </c>
      <c r="F65" s="32">
        <f>COUNTIF($AI$2:$AI$25, "ARTS")</f>
        <v>1</v>
      </c>
      <c r="G65" s="19"/>
      <c r="H65" s="19"/>
      <c r="I65" s="19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5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</row>
    <row r="66" spans="1:38" ht="18" x14ac:dyDescent="0.4">
      <c r="A66" s="19"/>
      <c r="B66" s="3"/>
      <c r="C66" s="3"/>
      <c r="D66" s="60">
        <f>AE30</f>
        <v>36.091666666666661</v>
      </c>
      <c r="E66" s="61">
        <f t="shared" ref="E66:F66" si="25">AF30</f>
        <v>35.24583333333333</v>
      </c>
      <c r="F66" s="61">
        <f t="shared" si="25"/>
        <v>28.658333333333328</v>
      </c>
      <c r="G66" s="19"/>
      <c r="H66" s="19"/>
      <c r="I66" s="19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5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</row>
    <row r="67" spans="1:38" ht="18" x14ac:dyDescent="0.4">
      <c r="A67" s="19"/>
      <c r="B67" s="3"/>
      <c r="C67" s="3"/>
      <c r="D67" s="62"/>
      <c r="E67" s="63"/>
      <c r="F67" s="64"/>
      <c r="G67" s="19"/>
      <c r="H67" s="19"/>
      <c r="I67" s="19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5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</row>
    <row r="68" spans="1:38" ht="15.5" x14ac:dyDescent="0.35">
      <c r="A68" s="65" t="s">
        <v>99</v>
      </c>
      <c r="B68" s="66" t="s">
        <v>100</v>
      </c>
      <c r="C68" s="66"/>
      <c r="D68" s="66"/>
      <c r="E68" s="66"/>
      <c r="F68" s="66"/>
      <c r="G68" s="66"/>
      <c r="H68" s="66"/>
      <c r="I68" s="66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5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</row>
    <row r="69" spans="1:38" x14ac:dyDescent="0.3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5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</row>
    <row r="70" spans="1:38" x14ac:dyDescent="0.3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5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</row>
  </sheetData>
  <mergeCells count="19">
    <mergeCell ref="B68:I68"/>
    <mergeCell ref="A55:C55"/>
    <mergeCell ref="A57:C57"/>
    <mergeCell ref="A58:C58"/>
    <mergeCell ref="A60:C60"/>
    <mergeCell ref="A61:C61"/>
    <mergeCell ref="A64:C64"/>
    <mergeCell ref="I41:J41"/>
    <mergeCell ref="I42:J42"/>
    <mergeCell ref="A46:C46"/>
    <mergeCell ref="A50:C50"/>
    <mergeCell ref="A51:C51"/>
    <mergeCell ref="A54:C54"/>
    <mergeCell ref="A33:C33"/>
    <mergeCell ref="I37:J37"/>
    <mergeCell ref="A38:C38"/>
    <mergeCell ref="I38:J38"/>
    <mergeCell ref="I39:J39"/>
    <mergeCell ref="I40:J40"/>
  </mergeCells>
  <pageMargins left="0.7" right="0.7" top="0.75" bottom="0.75" header="0.3" footer="0.3"/>
  <pageSetup paperSize="9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2024-08-20T22:44:19Z</dcterms:created>
  <dcterms:modified xsi:type="dcterms:W3CDTF">2024-08-20T22:45:18Z</dcterms:modified>
</cp:coreProperties>
</file>